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7_0.bin" ContentType="application/vnd.openxmlformats-officedocument.oleObject"/>
  <Override PartName="/xl/embeddings/oleObject_7_1.bin" ContentType="application/vnd.openxmlformats-officedocument.oleObject"/>
  <Override PartName="/xl/embeddings/oleObject_1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8835" tabRatio="755" activeTab="0"/>
  </bookViews>
  <sheets>
    <sheet name="Main" sheetId="1" r:id="rId1"/>
    <sheet name="Weather" sheetId="2" r:id="rId2"/>
    <sheet name="R-U" sheetId="3" r:id="rId3"/>
    <sheet name="Wall" sheetId="4" r:id="rId4"/>
    <sheet name="Roof" sheetId="5" r:id="rId5"/>
    <sheet name="CLTD" sheetId="6" r:id="rId6"/>
    <sheet name="SC-SCL" sheetId="7" r:id="rId7"/>
    <sheet name="HeatGain" sheetId="8" r:id="rId8"/>
    <sheet name="CLF" sheetId="9" r:id="rId9"/>
    <sheet name="VentAir" sheetId="10" r:id="rId10"/>
    <sheet name="Slab" sheetId="11" r:id="rId11"/>
  </sheets>
  <definedNames>
    <definedName name="Diversity">'VentAir'!$B$17</definedName>
    <definedName name="Diversity2">'VentAir'!$B$77</definedName>
    <definedName name="Ev">'VentAir'!$B$23</definedName>
    <definedName name="Ez">'VentAir'!$B$18</definedName>
    <definedName name="VentEff">'VentAir'!$B$78</definedName>
    <definedName name="Vou">'VentAir'!$B$19</definedName>
  </definedNames>
  <calcPr fullCalcOnLoad="1"/>
</workbook>
</file>

<file path=xl/sharedStrings.xml><?xml version="1.0" encoding="utf-8"?>
<sst xmlns="http://schemas.openxmlformats.org/spreadsheetml/2006/main" count="1209" uniqueCount="451">
  <si>
    <t>tdb(99.6%) =</t>
  </si>
  <si>
    <t>tdb(0.4%) =</t>
  </si>
  <si>
    <t>twb(0.4%) =</t>
  </si>
  <si>
    <t>DR =</t>
  </si>
  <si>
    <t>Windows (N)</t>
  </si>
  <si>
    <t>Windows (E)</t>
  </si>
  <si>
    <t>Windows (S)</t>
  </si>
  <si>
    <t>Windows (W)</t>
  </si>
  <si>
    <t>Solar</t>
  </si>
  <si>
    <t>Conduction</t>
  </si>
  <si>
    <t>Walls (N)</t>
  </si>
  <si>
    <t>Walls (E)</t>
  </si>
  <si>
    <t>Walls (S)</t>
  </si>
  <si>
    <t>Walls (W)</t>
  </si>
  <si>
    <t>Doors (N)</t>
  </si>
  <si>
    <t>Doors (E)</t>
  </si>
  <si>
    <t>Doors (S)</t>
  </si>
  <si>
    <t>Doors (W)</t>
  </si>
  <si>
    <t>Roof/Ceiling</t>
  </si>
  <si>
    <t>Type A</t>
  </si>
  <si>
    <t>Type B</t>
  </si>
  <si>
    <t>Floor</t>
  </si>
  <si>
    <t>Ventilation</t>
  </si>
  <si>
    <t xml:space="preserve">    Sensible</t>
  </si>
  <si>
    <t xml:space="preserve">    Latent</t>
  </si>
  <si>
    <t>Internal</t>
  </si>
  <si>
    <t>Lighting</t>
  </si>
  <si>
    <t>Total Sensible</t>
  </si>
  <si>
    <t>Total Latent</t>
  </si>
  <si>
    <t>Total Gain</t>
  </si>
  <si>
    <t>Total Loss</t>
  </si>
  <si>
    <t>People</t>
  </si>
  <si>
    <t>Btu/person</t>
  </si>
  <si>
    <t>Shade Coeff.</t>
  </si>
  <si>
    <t>SCL (am)</t>
  </si>
  <si>
    <t>SCL (pm)</t>
  </si>
  <si>
    <t>CLTD(am)</t>
  </si>
  <si>
    <t>CLTD(pm)</t>
  </si>
  <si>
    <r>
      <t>D</t>
    </r>
    <r>
      <rPr>
        <sz val="10"/>
        <rFont val="Arial"/>
        <family val="2"/>
      </rPr>
      <t>T</t>
    </r>
  </si>
  <si>
    <r>
      <t>D</t>
    </r>
    <r>
      <rPr>
        <sz val="10"/>
        <rFont val="Arial"/>
        <family val="2"/>
      </rPr>
      <t>T(am)</t>
    </r>
  </si>
  <si>
    <r>
      <t>D</t>
    </r>
    <r>
      <rPr>
        <sz val="10"/>
        <rFont val="Arial"/>
        <family val="2"/>
      </rPr>
      <t>T(pm)</t>
    </r>
  </si>
  <si>
    <t>CLF(am)</t>
  </si>
  <si>
    <t>CLF(pm)</t>
  </si>
  <si>
    <t>qc (am)</t>
  </si>
  <si>
    <t>qc(pm)</t>
  </si>
  <si>
    <t>qh</t>
  </si>
  <si>
    <t>Per. (ft.)</t>
  </si>
  <si>
    <t>cfm</t>
  </si>
  <si>
    <t>Watts</t>
  </si>
  <si>
    <t xml:space="preserve">            (Indoor)</t>
  </si>
  <si>
    <t xml:space="preserve">tdb = </t>
  </si>
  <si>
    <t>twb =</t>
  </si>
  <si>
    <t>CLTD(Cor) =</t>
  </si>
  <si>
    <t>T (mean) =</t>
  </si>
  <si>
    <t>W (Outdoor) =</t>
  </si>
  <si>
    <t>W (Indoor)=</t>
  </si>
  <si>
    <r>
      <t>D</t>
    </r>
    <r>
      <rPr>
        <sz val="10"/>
        <rFont val="Arial"/>
        <family val="2"/>
      </rPr>
      <t>W</t>
    </r>
  </si>
  <si>
    <r>
      <t>D</t>
    </r>
    <r>
      <rPr>
        <sz val="10"/>
        <rFont val="Arial"/>
        <family val="2"/>
      </rPr>
      <t>T(flr)</t>
    </r>
  </si>
  <si>
    <r>
      <t>D</t>
    </r>
    <r>
      <rPr>
        <sz val="10"/>
        <rFont val="Arial"/>
        <family val="2"/>
      </rPr>
      <t>T(slab)</t>
    </r>
  </si>
  <si>
    <r>
      <t>F</t>
    </r>
    <r>
      <rPr>
        <sz val="8"/>
        <rFont val="Arial"/>
        <family val="2"/>
      </rPr>
      <t>(ballast)</t>
    </r>
  </si>
  <si>
    <t>Other</t>
  </si>
  <si>
    <r>
      <t>D</t>
    </r>
    <r>
      <rPr>
        <sz val="10"/>
        <rFont val="Arial"/>
        <family val="2"/>
      </rPr>
      <t>T(pm) =</t>
    </r>
  </si>
  <si>
    <r>
      <t xml:space="preserve"> HRU Eff. </t>
    </r>
    <r>
      <rPr>
        <sz val="8"/>
        <rFont val="Arial"/>
        <family val="2"/>
      </rPr>
      <t>(sen.)</t>
    </r>
    <r>
      <rPr>
        <sz val="10"/>
        <rFont val="Arial"/>
        <family val="2"/>
      </rPr>
      <t xml:space="preserve"> =</t>
    </r>
  </si>
  <si>
    <r>
      <t xml:space="preserve"> HRU Eff. </t>
    </r>
    <r>
      <rPr>
        <sz val="8"/>
        <rFont val="Arial"/>
        <family val="2"/>
      </rPr>
      <t>(lat.)</t>
    </r>
    <r>
      <rPr>
        <sz val="10"/>
        <rFont val="Arial"/>
        <family val="2"/>
      </rPr>
      <t xml:space="preserve"> =</t>
    </r>
  </si>
  <si>
    <r>
      <t>DT(</t>
    </r>
    <r>
      <rPr>
        <sz val="10"/>
        <rFont val="Arial"/>
        <family val="2"/>
      </rPr>
      <t>htg.</t>
    </r>
    <r>
      <rPr>
        <sz val="10"/>
        <rFont val="Symbol"/>
        <family val="1"/>
      </rPr>
      <t>)</t>
    </r>
  </si>
  <si>
    <t>Sens.</t>
  </si>
  <si>
    <t>Lat.</t>
  </si>
  <si>
    <t>Tot. Gain</t>
  </si>
  <si>
    <t>Tot. Loss</t>
  </si>
  <si>
    <t xml:space="preserve"> w/o duct</t>
  </si>
  <si>
    <r>
      <t>Net Sen.</t>
    </r>
    <r>
      <rPr>
        <sz val="8"/>
        <rFont val="Arial"/>
        <family val="2"/>
      </rPr>
      <t>w/o duct</t>
    </r>
  </si>
  <si>
    <t>N</t>
  </si>
  <si>
    <t>E</t>
  </si>
  <si>
    <t>S</t>
  </si>
  <si>
    <t>W</t>
  </si>
  <si>
    <t>24 Deg. N</t>
  </si>
  <si>
    <t>36 Deg. N</t>
  </si>
  <si>
    <t>48 Deg. N</t>
  </si>
  <si>
    <t>Zone Type</t>
  </si>
  <si>
    <t>A</t>
  </si>
  <si>
    <t>B</t>
  </si>
  <si>
    <t>C</t>
  </si>
  <si>
    <t>D</t>
  </si>
  <si>
    <t>Hr = 10</t>
  </si>
  <si>
    <t>Hr = 15</t>
  </si>
  <si>
    <t>Wall Type</t>
  </si>
  <si>
    <t>Roof Type</t>
  </si>
  <si>
    <t>All</t>
  </si>
  <si>
    <t>Directions</t>
  </si>
  <si>
    <t xml:space="preserve">Zone </t>
  </si>
  <si>
    <t>Type C</t>
  </si>
  <si>
    <t>Type D</t>
  </si>
  <si>
    <t>Occupancy</t>
  </si>
  <si>
    <t>8 hrs/day</t>
  </si>
  <si>
    <t>12 hrs/day</t>
  </si>
  <si>
    <t>16 hrs/day</t>
  </si>
  <si>
    <t>Seated</t>
  </si>
  <si>
    <t>Light work</t>
  </si>
  <si>
    <t>Moderate</t>
  </si>
  <si>
    <t>Office work</t>
  </si>
  <si>
    <t>Standing</t>
  </si>
  <si>
    <t>Walking</t>
  </si>
  <si>
    <t>Work</t>
  </si>
  <si>
    <t>Dancing</t>
  </si>
  <si>
    <t>Heavy</t>
  </si>
  <si>
    <t>Bench work</t>
  </si>
  <si>
    <t>Light</t>
  </si>
  <si>
    <t>Activity</t>
  </si>
  <si>
    <t>Level</t>
  </si>
  <si>
    <t>at Rest</t>
  </si>
  <si>
    <t>Sensible</t>
  </si>
  <si>
    <t>Heat Gain</t>
  </si>
  <si>
    <t>Latent</t>
  </si>
  <si>
    <t>Total</t>
  </si>
  <si>
    <t>Nightclub</t>
  </si>
  <si>
    <t>Entire</t>
  </si>
  <si>
    <t>Building</t>
  </si>
  <si>
    <t>Totals</t>
  </si>
  <si>
    <t>Btu/h</t>
  </si>
  <si>
    <t>(MBtu/h)</t>
  </si>
  <si>
    <t>R(Total)=</t>
  </si>
  <si>
    <t>In. Surface</t>
  </si>
  <si>
    <t>U (Overall)=</t>
  </si>
  <si>
    <t>Out. Surface</t>
  </si>
  <si>
    <t>Insulation</t>
  </si>
  <si>
    <t>Lt. Blind</t>
  </si>
  <si>
    <t>Med. Blind</t>
  </si>
  <si>
    <t>R-Wood Path =</t>
  </si>
  <si>
    <t>% Total Area</t>
  </si>
  <si>
    <t>Wood</t>
  </si>
  <si>
    <t>Out. Finish</t>
  </si>
  <si>
    <t>Int. Finish</t>
  </si>
  <si>
    <t>R-Path Total</t>
  </si>
  <si>
    <t>In. Surf.</t>
  </si>
  <si>
    <t>R-Insul. Path =</t>
  </si>
  <si>
    <t>R per Inch</t>
  </si>
  <si>
    <t>Inches</t>
  </si>
  <si>
    <t>R4</t>
  </si>
  <si>
    <t>Office</t>
  </si>
  <si>
    <t>Office space</t>
  </si>
  <si>
    <t>Reception area</t>
  </si>
  <si>
    <t>Education</t>
  </si>
  <si>
    <t>Bed/Living rooms</t>
  </si>
  <si>
    <t>Spectator areas</t>
  </si>
  <si>
    <t>Auditorium</t>
  </si>
  <si>
    <t xml:space="preserve">Elevation (ft) = </t>
  </si>
  <si>
    <t xml:space="preserve">City = </t>
  </si>
  <si>
    <t>30 Deg. N</t>
  </si>
  <si>
    <t>42 Deg. N</t>
  </si>
  <si>
    <t>State =</t>
  </si>
  <si>
    <t>Net Loss</t>
  </si>
  <si>
    <t>Latitude =</t>
  </si>
  <si>
    <t>Zone 1</t>
  </si>
  <si>
    <t>Zone 2</t>
  </si>
  <si>
    <t>Zone 3</t>
  </si>
  <si>
    <t>Zone 4</t>
  </si>
  <si>
    <t>SHR</t>
  </si>
  <si>
    <t>27 Deg. N</t>
  </si>
  <si>
    <t>33 Deg. N</t>
  </si>
  <si>
    <t>39 Deg. N</t>
  </si>
  <si>
    <t>45 Deg. N</t>
  </si>
  <si>
    <t>ASHRAE 62.1-2004</t>
  </si>
  <si>
    <t>Ventilation Rate</t>
  </si>
  <si>
    <t>Procedure</t>
  </si>
  <si>
    <t>Input Req'd</t>
  </si>
  <si>
    <t>Output</t>
  </si>
  <si>
    <t>Zone Description</t>
  </si>
  <si>
    <t>Zone #</t>
  </si>
  <si>
    <t>Rp</t>
  </si>
  <si>
    <t># of People</t>
  </si>
  <si>
    <t>Rp*people</t>
  </si>
  <si>
    <t>Ra</t>
  </si>
  <si>
    <r>
      <t>A (ft</t>
    </r>
    <r>
      <rPr>
        <vertAlign val="superscript"/>
        <sz val="10"/>
        <rFont val="Arial"/>
        <family val="2"/>
      </rPr>
      <t>2</t>
    </r>
    <r>
      <rPr>
        <sz val="10"/>
        <rFont val="Arial"/>
        <family val="0"/>
      </rPr>
      <t>)</t>
    </r>
  </si>
  <si>
    <t>Ra*Area</t>
  </si>
  <si>
    <t>Vp</t>
  </si>
  <si>
    <t>Zp</t>
  </si>
  <si>
    <t>Reception</t>
  </si>
  <si>
    <t>Workroom</t>
  </si>
  <si>
    <t>Conference</t>
  </si>
  <si>
    <t>Break</t>
  </si>
  <si>
    <t>Max occupants</t>
  </si>
  <si>
    <t>Diversity</t>
  </si>
  <si>
    <t>Ez</t>
  </si>
  <si>
    <t>Vou</t>
  </si>
  <si>
    <t>Estimated Vp/A</t>
  </si>
  <si>
    <r>
      <t>cfm/ft</t>
    </r>
    <r>
      <rPr>
        <vertAlign val="superscript"/>
        <sz val="10"/>
        <rFont val="Arial"/>
        <family val="2"/>
      </rPr>
      <t>2</t>
    </r>
  </si>
  <si>
    <t>Ev</t>
  </si>
  <si>
    <t>Vo</t>
  </si>
  <si>
    <t>Occupancy Category</t>
  </si>
  <si>
    <t>People Factor</t>
  </si>
  <si>
    <t>Area  factor</t>
  </si>
  <si>
    <t>Default Values</t>
  </si>
  <si>
    <t>cfm/person</t>
  </si>
  <si>
    <t>Lps/Person</t>
  </si>
  <si>
    <r>
      <t>Lps/m</t>
    </r>
    <r>
      <rPr>
        <vertAlign val="superscript"/>
        <sz val="10"/>
        <rFont val="Arial"/>
        <family val="2"/>
      </rPr>
      <t>2</t>
    </r>
  </si>
  <si>
    <r>
      <t>Peo./1000 ft</t>
    </r>
    <r>
      <rPr>
        <vertAlign val="superscript"/>
        <sz val="10"/>
        <rFont val="Arial"/>
        <family val="2"/>
      </rPr>
      <t>2</t>
    </r>
  </si>
  <si>
    <t>Lps/person</t>
  </si>
  <si>
    <t>Rp (IP Units)</t>
  </si>
  <si>
    <t>Rp (SI Units)</t>
  </si>
  <si>
    <t>Ra (IP Units)</t>
  </si>
  <si>
    <t>Ra (SI Units)</t>
  </si>
  <si>
    <r>
      <t>(Peo./100 m</t>
    </r>
    <r>
      <rPr>
        <vertAlign val="superscript"/>
        <sz val="10"/>
        <rFont val="Arial"/>
        <family val="2"/>
      </rPr>
      <t>2</t>
    </r>
    <r>
      <rPr>
        <sz val="10"/>
        <rFont val="Arial"/>
        <family val="0"/>
      </rPr>
      <t>)</t>
    </r>
  </si>
  <si>
    <t>Day Care</t>
  </si>
  <si>
    <t>Classroom (age 5-8)</t>
  </si>
  <si>
    <t>Classroom (age 9+)</t>
  </si>
  <si>
    <t xml:space="preserve">Lecture Classroom </t>
  </si>
  <si>
    <t>Food &amp; Beverage</t>
  </si>
  <si>
    <t>Restaurant Dining</t>
  </si>
  <si>
    <t>Cafeteria/fast food</t>
  </si>
  <si>
    <t>Hotels, Dorms</t>
  </si>
  <si>
    <t>Lobbies/pre-function</t>
  </si>
  <si>
    <t>Assembly</t>
  </si>
  <si>
    <t>Office Buildings</t>
  </si>
  <si>
    <t>Telephone/data entry</t>
  </si>
  <si>
    <t>Public Assembly</t>
  </si>
  <si>
    <t>Library</t>
  </si>
  <si>
    <t>Museum</t>
  </si>
  <si>
    <t>Retail</t>
  </si>
  <si>
    <t>Sales</t>
  </si>
  <si>
    <t>Mall - common area</t>
  </si>
  <si>
    <t>Supermarket</t>
  </si>
  <si>
    <t>Sports</t>
  </si>
  <si>
    <t>Gym, playing areas</t>
  </si>
  <si>
    <t>-</t>
  </si>
  <si>
    <t>Aerobics room</t>
  </si>
  <si>
    <t>Dance floor</t>
  </si>
  <si>
    <t>Game arcade</t>
  </si>
  <si>
    <t>Diversity2</t>
  </si>
  <si>
    <t>VentEff</t>
  </si>
  <si>
    <t>Ductwork</t>
  </si>
  <si>
    <t>Leakage</t>
  </si>
  <si>
    <t>Location</t>
  </si>
  <si>
    <t>Tuscaloosa</t>
  </si>
  <si>
    <t>AL</t>
  </si>
  <si>
    <t>Sealed</t>
  </si>
  <si>
    <t>S&amp;R-Ext</t>
  </si>
  <si>
    <t>Heating(outdoor)</t>
  </si>
  <si>
    <t>Cooling(outdoor)</t>
  </si>
  <si>
    <r>
      <t>Area (ft</t>
    </r>
    <r>
      <rPr>
        <vertAlign val="superscript"/>
        <sz val="10"/>
        <rFont val="Arial"/>
        <family val="2"/>
      </rPr>
      <t>2</t>
    </r>
    <r>
      <rPr>
        <sz val="10"/>
        <rFont val="Arial"/>
        <family val="0"/>
      </rPr>
      <t>)</t>
    </r>
  </si>
  <si>
    <r>
      <t xml:space="preserve">U </t>
    </r>
    <r>
      <rPr>
        <sz val="8"/>
        <rFont val="Arial"/>
        <family val="2"/>
      </rPr>
      <t>(Btu/hr-ft</t>
    </r>
    <r>
      <rPr>
        <vertAlign val="superscript"/>
        <sz val="8"/>
        <rFont val="Arial"/>
        <family val="2"/>
      </rPr>
      <t>2</t>
    </r>
    <r>
      <rPr>
        <sz val="8"/>
        <rFont val="Arial"/>
        <family val="2"/>
      </rPr>
      <t>-F)</t>
    </r>
  </si>
  <si>
    <t>Ins. Position</t>
  </si>
  <si>
    <t>UP</t>
  </si>
  <si>
    <t>R5 x 48 in</t>
  </si>
  <si>
    <t>Vertical</t>
  </si>
  <si>
    <t>F</t>
  </si>
  <si>
    <t>G</t>
  </si>
  <si>
    <t>H</t>
  </si>
  <si>
    <t>Elev.</t>
  </si>
  <si>
    <t>Heating</t>
  </si>
  <si>
    <r>
      <t xml:space="preserve">Cooling </t>
    </r>
    <r>
      <rPr>
        <b/>
        <vertAlign val="superscript"/>
        <sz val="10"/>
        <rFont val="Times New Roman"/>
        <family val="1"/>
      </rPr>
      <t>1</t>
    </r>
  </si>
  <si>
    <r>
      <t>Evaporation</t>
    </r>
    <r>
      <rPr>
        <b/>
        <vertAlign val="superscript"/>
        <sz val="10"/>
        <rFont val="Times New Roman"/>
        <family val="1"/>
      </rPr>
      <t>2</t>
    </r>
  </si>
  <si>
    <r>
      <t>Dehumidification</t>
    </r>
    <r>
      <rPr>
        <b/>
        <vertAlign val="superscript"/>
        <sz val="10"/>
        <rFont val="Times New Roman"/>
        <family val="1"/>
      </rPr>
      <t>3</t>
    </r>
  </si>
  <si>
    <t>DB</t>
  </si>
  <si>
    <t>Range</t>
  </si>
  <si>
    <t>MWB</t>
  </si>
  <si>
    <t>WB</t>
  </si>
  <si>
    <t>MDB</t>
  </si>
  <si>
    <t>DP</t>
  </si>
  <si>
    <t>HR</t>
  </si>
  <si>
    <t>City/State</t>
  </si>
  <si>
    <t>°N</t>
  </si>
  <si>
    <t>Ft.</t>
  </si>
  <si>
    <t>°F</t>
  </si>
  <si>
    <r>
      <t>Gr</t>
    </r>
    <r>
      <rPr>
        <b/>
        <vertAlign val="superscript"/>
        <sz val="10"/>
        <rFont val="Times New Roman"/>
        <family val="1"/>
      </rPr>
      <t>4</t>
    </r>
  </si>
  <si>
    <t>Albuquerque, NM</t>
  </si>
  <si>
    <t>Atlanta, GA</t>
  </si>
  <si>
    <t>Baltimore, MD</t>
  </si>
  <si>
    <t>Birmingham, AL</t>
  </si>
  <si>
    <t>Boise, ID</t>
  </si>
  <si>
    <t>Boston, MA</t>
  </si>
  <si>
    <t>Brownsville, TX</t>
  </si>
  <si>
    <t>Chicago, IL</t>
  </si>
  <si>
    <t>Cleveland, OH</t>
  </si>
  <si>
    <t>Dallas, TX</t>
  </si>
  <si>
    <t>Denver, CO</t>
  </si>
  <si>
    <t>Lake Charles, LA</t>
  </si>
  <si>
    <t>Los Angeles, CA</t>
  </si>
  <si>
    <t>Miami, FL</t>
  </si>
  <si>
    <t>Minneapolis, MN</t>
  </si>
  <si>
    <t>Nashville, TN</t>
  </si>
  <si>
    <t>Omaha, NE</t>
  </si>
  <si>
    <t>Oklahoma City</t>
  </si>
  <si>
    <t>Phoenix, AZ</t>
  </si>
  <si>
    <t>Raleigh, NC</t>
  </si>
  <si>
    <t>Sacramento, CA</t>
  </si>
  <si>
    <t>St. Louis, MO</t>
  </si>
  <si>
    <t>Salt Lake, UT</t>
  </si>
  <si>
    <t>Seattle, WA</t>
  </si>
  <si>
    <t>Tallahassee, FL</t>
  </si>
  <si>
    <t>Tuscaloosa, AL</t>
  </si>
  <si>
    <r>
      <t>hr-°F-ft</t>
    </r>
    <r>
      <rPr>
        <u val="single"/>
        <vertAlign val="superscript"/>
        <sz val="10"/>
        <rFont val="Times New Roman"/>
        <family val="1"/>
      </rPr>
      <t>2</t>
    </r>
  </si>
  <si>
    <t>Btu</t>
  </si>
  <si>
    <t>Structural</t>
  </si>
  <si>
    <t>Ext. Surface (7½ mph)</t>
  </si>
  <si>
    <t>3½ inch Fiberglass</t>
  </si>
  <si>
    <t>8 inch LW block</t>
  </si>
  <si>
    <t>Ext. Surface (15 mph)</t>
  </si>
  <si>
    <t xml:space="preserve">    w/ 20% wood framing</t>
  </si>
  <si>
    <t xml:space="preserve">  with perlite cores</t>
  </si>
  <si>
    <t>Inside Surface</t>
  </si>
  <si>
    <t>12 inch LW block</t>
  </si>
  <si>
    <t>1 in. Vertical Air Gap</t>
  </si>
  <si>
    <t>0.8-1.6</t>
  </si>
  <si>
    <t>4 in. Vertical Air Gap</t>
  </si>
  <si>
    <t>0.9-1.5</t>
  </si>
  <si>
    <t>5½ inch Fiberglass</t>
  </si>
  <si>
    <t>12 inch HW block</t>
  </si>
  <si>
    <t>1 in. Horizontal Air Gap</t>
  </si>
  <si>
    <t xml:space="preserve">    w/ 10% wood framing</t>
  </si>
  <si>
    <t>Concrete</t>
  </si>
  <si>
    <t>0.14/in.</t>
  </si>
  <si>
    <t>4 in. Horizontal Air Gap</t>
  </si>
  <si>
    <t>Softwood</t>
  </si>
  <si>
    <t>1.25/in.</t>
  </si>
  <si>
    <t>7¼ inch Fiberglass</t>
  </si>
  <si>
    <t>Hardwood</t>
  </si>
  <si>
    <t>0.9/in.</t>
  </si>
  <si>
    <t>Exterior Materials</t>
  </si>
  <si>
    <t>4 inch Face Brick</t>
  </si>
  <si>
    <t>9¼ inch Fiberglass</t>
  </si>
  <si>
    <t>Steel siding</t>
  </si>
  <si>
    <t>Windows</t>
  </si>
  <si>
    <t>R / U</t>
  </si>
  <si>
    <t>Vinyl Siding (0.06 in.)</t>
  </si>
  <si>
    <t>11¼ inch Fiberglass</t>
  </si>
  <si>
    <t>Sgl. Pane Alum. frame</t>
  </si>
  <si>
    <t>0.79/1.27</t>
  </si>
  <si>
    <t>1 inch Stucco</t>
  </si>
  <si>
    <t>Dbl. Pane Alum. frame</t>
  </si>
  <si>
    <t>1.20/0.83</t>
  </si>
  <si>
    <t>3/4 inch Plywood</t>
  </si>
  <si>
    <t>Cellulose</t>
  </si>
  <si>
    <t>3.7/in.</t>
  </si>
  <si>
    <t>Dbl. Vinyl/Alum. frame</t>
  </si>
  <si>
    <t>1.75/0.57</t>
  </si>
  <si>
    <t>1/2 inch Plywood</t>
  </si>
  <si>
    <t>3.1/in.</t>
  </si>
  <si>
    <t>Dbl. Wood/Vinyl frame</t>
  </si>
  <si>
    <t>1.82/0.55</t>
  </si>
  <si>
    <t>5/8 inch Hardboard</t>
  </si>
  <si>
    <t>2.7/in.</t>
  </si>
  <si>
    <t>Triple Vinyl/Al. frame</t>
  </si>
  <si>
    <t>2.30/0.43</t>
  </si>
  <si>
    <t>3/8 inch Hardboard</t>
  </si>
  <si>
    <t>Doors</t>
  </si>
  <si>
    <t>1-¾ inch Solid Wood</t>
  </si>
  <si>
    <t>2.50/0.40</t>
  </si>
  <si>
    <t>Roof  Stone/Slag</t>
  </si>
  <si>
    <t>0.1/in.</t>
  </si>
  <si>
    <t>1 inch Duct Liner/Wrap</t>
  </si>
  <si>
    <t xml:space="preserve">   with storm door</t>
  </si>
  <si>
    <t>3.80/0.26</t>
  </si>
  <si>
    <t>Building Wrap, Felt</t>
  </si>
  <si>
    <t>~ 0</t>
  </si>
  <si>
    <t>2 inch Duct Liner/Wrap</t>
  </si>
  <si>
    <t>1-¾ inch Panel</t>
  </si>
  <si>
    <t>1.85/0.54</t>
  </si>
  <si>
    <t>Expanded Polysty (beads)</t>
  </si>
  <si>
    <t>3.5/in.</t>
  </si>
  <si>
    <t>2.80//0.36</t>
  </si>
  <si>
    <t>Interior</t>
  </si>
  <si>
    <t>Extruded Polystyrene</t>
  </si>
  <si>
    <t>5.0/in.</t>
  </si>
  <si>
    <t>1-¾ inch Insul. Metal</t>
  </si>
  <si>
    <t>1/2 inch Gypsum Board</t>
  </si>
  <si>
    <t>Polyisocyanurate</t>
  </si>
  <si>
    <t>6.0/in.</t>
  </si>
  <si>
    <t>5/8 inch Gypsum Board</t>
  </si>
  <si>
    <t>Polyurethane foam</t>
  </si>
  <si>
    <t>2-¼ inch Solid Wood</t>
  </si>
  <si>
    <t>3.7/0.27</t>
  </si>
  <si>
    <t>1/2 inch Acoustical  Tile</t>
  </si>
  <si>
    <t>5.0/0.20</t>
  </si>
  <si>
    <t>U-Values in Btu /hr-°F-ft2</t>
  </si>
  <si>
    <t>Panel-3½"beadbrd.+OSB</t>
  </si>
  <si>
    <t>1/2 in. Veg. (Black) Board</t>
  </si>
  <si>
    <t>Panel-3½"extr.poly+OSB</t>
  </si>
  <si>
    <t>7/16" OSB</t>
  </si>
  <si>
    <r>
      <t>R-Values in hr-°F-ft</t>
    </r>
    <r>
      <rPr>
        <vertAlign val="superscript"/>
        <sz val="10"/>
        <rFont val="Arial"/>
        <family val="2"/>
      </rPr>
      <t>2</t>
    </r>
    <r>
      <rPr>
        <sz val="10"/>
        <rFont val="Arial"/>
        <family val="0"/>
      </rPr>
      <t>/Btu</t>
    </r>
  </si>
  <si>
    <r>
      <t>U-Values in Btu/hr-°F-ft</t>
    </r>
    <r>
      <rPr>
        <vertAlign val="superscript"/>
        <sz val="10"/>
        <rFont val="Arial"/>
        <family val="2"/>
      </rPr>
      <t>2</t>
    </r>
  </si>
  <si>
    <r>
      <t>hr-°F-ft</t>
    </r>
    <r>
      <rPr>
        <u val="single"/>
        <vertAlign val="superscript"/>
        <sz val="10"/>
        <rFont val="Arial"/>
        <family val="2"/>
      </rPr>
      <t>2</t>
    </r>
  </si>
  <si>
    <t xml:space="preserve"> Air  (Heat Flow▲▼)</t>
  </si>
  <si>
    <t>0.8▲-1.7▼</t>
  </si>
  <si>
    <t>0.8▲-2.2▼</t>
  </si>
  <si>
    <t>BLINDS</t>
  </si>
  <si>
    <t>Dark Roller</t>
  </si>
  <si>
    <t>White Roller</t>
  </si>
  <si>
    <t>Closed</t>
  </si>
  <si>
    <t>─</t>
  </si>
  <si>
    <t>DRAPES</t>
  </si>
  <si>
    <t>Lt./Open</t>
  </si>
  <si>
    <t>Med./Open</t>
  </si>
  <si>
    <t>Dk./Open</t>
  </si>
  <si>
    <t>Lt./Closed</t>
  </si>
  <si>
    <t>Med./Closed</t>
  </si>
  <si>
    <t>Dk./Closed</t>
  </si>
  <si>
    <t xml:space="preserve">Drape Color / Weave </t>
  </si>
  <si>
    <t>at 45°</t>
  </si>
  <si>
    <t>Win. Tint</t>
  </si>
  <si>
    <t>Single</t>
  </si>
  <si>
    <t>Double</t>
  </si>
  <si>
    <t>Clear</t>
  </si>
  <si>
    <t>e=0.2</t>
  </si>
  <si>
    <t># of Panes</t>
  </si>
  <si>
    <t>Glass Type</t>
  </si>
  <si>
    <t>Sgl.-⅛"Clear</t>
  </si>
  <si>
    <t>Sgl.-¼"Acryl</t>
  </si>
  <si>
    <t>Dbl.-⅛"Clear</t>
  </si>
  <si>
    <r>
      <t>Dbl-⅛"</t>
    </r>
    <r>
      <rPr>
        <sz val="10"/>
        <rFont val="Arial"/>
        <family val="2"/>
      </rPr>
      <t>ε</t>
    </r>
    <r>
      <rPr>
        <sz val="10"/>
        <rFont val="Times New Roman"/>
        <family val="1"/>
      </rPr>
      <t>=0.2</t>
    </r>
  </si>
  <si>
    <t>Trpl-⅛"Clear</t>
  </si>
  <si>
    <t>Gap</t>
  </si>
  <si>
    <r>
      <t>¼</t>
    </r>
    <r>
      <rPr>
        <sz val="10"/>
        <rFont val="Times New Roman"/>
        <family val="1"/>
      </rPr>
      <t>" air</t>
    </r>
  </si>
  <si>
    <r>
      <t>½</t>
    </r>
    <r>
      <rPr>
        <sz val="10"/>
        <rFont val="Times New Roman"/>
        <family val="1"/>
      </rPr>
      <t>"argon</t>
    </r>
  </si>
  <si>
    <t>Vinyl</t>
  </si>
  <si>
    <t>Glass</t>
  </si>
  <si>
    <t>Only</t>
  </si>
  <si>
    <t>Alum</t>
  </si>
  <si>
    <t>Frame</t>
  </si>
  <si>
    <r>
      <t>hr-ft</t>
    </r>
    <r>
      <rPr>
        <vertAlign val="superscript"/>
        <sz val="8"/>
        <rFont val="Arial"/>
        <family val="2"/>
      </rPr>
      <t>2</t>
    </r>
    <r>
      <rPr>
        <sz val="8"/>
        <rFont val="Arial"/>
        <family val="2"/>
      </rPr>
      <t>-F/Btu</t>
    </r>
  </si>
  <si>
    <r>
      <t>Btu/hr-ft</t>
    </r>
    <r>
      <rPr>
        <vertAlign val="superscript"/>
        <sz val="8"/>
        <rFont val="Arial"/>
        <family val="2"/>
      </rPr>
      <t>2</t>
    </r>
    <r>
      <rPr>
        <sz val="8"/>
        <rFont val="Arial"/>
        <family val="2"/>
      </rPr>
      <t>-F</t>
    </r>
  </si>
  <si>
    <t>ConSpc</t>
  </si>
  <si>
    <t>Slab Insulation</t>
  </si>
  <si>
    <t>Unheated Slabs</t>
  </si>
  <si>
    <t>Heated Slabs</t>
  </si>
  <si>
    <t>Position*</t>
  </si>
  <si>
    <t>Insulation Depth or Width (in.)</t>
  </si>
  <si>
    <t>Horizontal</t>
  </si>
  <si>
    <r>
      <t>R</t>
    </r>
    <r>
      <rPr>
        <vertAlign val="subscript"/>
        <sz val="10"/>
        <rFont val="Times New Roman"/>
        <family val="1"/>
      </rPr>
      <t>Ins</t>
    </r>
    <r>
      <rPr>
        <sz val="10"/>
        <rFont val="Times New Roman"/>
        <family val="1"/>
      </rPr>
      <t>=5</t>
    </r>
  </si>
  <si>
    <r>
      <t>R</t>
    </r>
    <r>
      <rPr>
        <vertAlign val="subscript"/>
        <sz val="10"/>
        <rFont val="Times New Roman"/>
        <family val="1"/>
      </rPr>
      <t>Ins</t>
    </r>
    <r>
      <rPr>
        <sz val="10"/>
        <rFont val="Times New Roman"/>
        <family val="1"/>
      </rPr>
      <t xml:space="preserve"> =10</t>
    </r>
  </si>
  <si>
    <t>Horz.+ Vert.</t>
  </si>
  <si>
    <t>(Fully Insul.)</t>
  </si>
  <si>
    <r>
      <t>For R</t>
    </r>
    <r>
      <rPr>
        <vertAlign val="subscript"/>
        <sz val="10"/>
        <rFont val="Times New Roman"/>
        <family val="1"/>
      </rPr>
      <t>Ins</t>
    </r>
    <r>
      <rPr>
        <sz val="10"/>
        <rFont val="Times New Roman"/>
        <family val="1"/>
      </rPr>
      <t>=5,</t>
    </r>
  </si>
  <si>
    <r>
      <t>F=</t>
    </r>
    <r>
      <rPr>
        <b/>
        <sz val="10"/>
        <rFont val="Times New Roman"/>
        <family val="1"/>
      </rPr>
      <t>0.46</t>
    </r>
  </si>
  <si>
    <r>
      <t>For R</t>
    </r>
    <r>
      <rPr>
        <vertAlign val="subscript"/>
        <sz val="10"/>
        <rFont val="Times New Roman"/>
        <family val="1"/>
      </rPr>
      <t>Ins</t>
    </r>
    <r>
      <rPr>
        <sz val="10"/>
        <rFont val="Times New Roman"/>
        <family val="1"/>
      </rPr>
      <t>=10,</t>
    </r>
  </si>
  <si>
    <r>
      <t>F=</t>
    </r>
    <r>
      <rPr>
        <b/>
        <sz val="10"/>
        <rFont val="Times New Roman"/>
        <family val="1"/>
      </rPr>
      <t>0.36</t>
    </r>
  </si>
  <si>
    <r>
      <t>F=</t>
    </r>
    <r>
      <rPr>
        <b/>
        <sz val="10"/>
        <rFont val="Times New Roman"/>
        <family val="1"/>
      </rPr>
      <t>0.74</t>
    </r>
  </si>
  <si>
    <r>
      <t>F=</t>
    </r>
    <r>
      <rPr>
        <b/>
        <sz val="10"/>
        <rFont val="Times New Roman"/>
        <family val="1"/>
      </rPr>
      <t>0.55</t>
    </r>
  </si>
  <si>
    <t>Crawl Space or</t>
  </si>
  <si>
    <t xml:space="preserve"> Basement Heights</t>
  </si>
  <si>
    <r>
      <t>F</t>
    </r>
    <r>
      <rPr>
        <vertAlign val="subscript"/>
        <sz val="12"/>
        <rFont val="Times New Roman"/>
        <family val="1"/>
      </rPr>
      <t>csb</t>
    </r>
    <r>
      <rPr>
        <sz val="12"/>
        <rFont val="Times New Roman"/>
        <family val="1"/>
      </rPr>
      <t xml:space="preserve"> (Btu/hr-ft-°F)</t>
    </r>
  </si>
  <si>
    <r>
      <t>{</t>
    </r>
    <r>
      <rPr>
        <sz val="10"/>
        <rFont val="Times New Roman"/>
        <family val="1"/>
      </rPr>
      <t>q</t>
    </r>
    <r>
      <rPr>
        <vertAlign val="subscript"/>
        <sz val="10"/>
        <rFont val="Times New Roman"/>
        <family val="1"/>
      </rPr>
      <t>csb</t>
    </r>
    <r>
      <rPr>
        <sz val="10"/>
        <rFont val="Times New Roman"/>
        <family val="1"/>
      </rPr>
      <t>=F</t>
    </r>
    <r>
      <rPr>
        <vertAlign val="subscript"/>
        <sz val="10"/>
        <rFont val="Times New Roman"/>
        <family val="1"/>
      </rPr>
      <t>csb</t>
    </r>
    <r>
      <rPr>
        <sz val="10"/>
        <rFont val="Times New Roman"/>
        <family val="1"/>
      </rPr>
      <t>×P</t>
    </r>
    <r>
      <rPr>
        <vertAlign val="subscript"/>
        <sz val="10"/>
        <rFont val="Times New Roman"/>
        <family val="1"/>
      </rPr>
      <t>Bldg</t>
    </r>
    <r>
      <rPr>
        <sz val="10"/>
        <rFont val="Times New Roman"/>
        <family val="1"/>
      </rPr>
      <t>(ft)×[t</t>
    </r>
    <r>
      <rPr>
        <vertAlign val="subscript"/>
        <sz val="10"/>
        <rFont val="Times New Roman"/>
        <family val="1"/>
      </rPr>
      <t>i</t>
    </r>
    <r>
      <rPr>
        <sz val="10"/>
        <rFont val="Times New Roman"/>
        <family val="1"/>
      </rPr>
      <t>-t</t>
    </r>
    <r>
      <rPr>
        <vertAlign val="subscript"/>
        <sz val="10"/>
        <rFont val="Times New Roman"/>
        <family val="1"/>
      </rPr>
      <t>o</t>
    </r>
    <r>
      <rPr>
        <sz val="10"/>
        <rFont val="Times New Roman"/>
        <family val="1"/>
      </rPr>
      <t>](°F)</t>
    </r>
    <r>
      <rPr>
        <sz val="12"/>
        <rFont val="Times New Roman"/>
        <family val="1"/>
      </rPr>
      <t>}</t>
    </r>
  </si>
  <si>
    <r>
      <t>L</t>
    </r>
    <r>
      <rPr>
        <vertAlign val="subscript"/>
        <sz val="10"/>
        <rFont val="Times New Roman"/>
        <family val="1"/>
      </rPr>
      <t>ag</t>
    </r>
  </si>
  <si>
    <t>(ft.)</t>
  </si>
  <si>
    <r>
      <t>L</t>
    </r>
    <r>
      <rPr>
        <vertAlign val="subscript"/>
        <sz val="10"/>
        <rFont val="Times New Roman"/>
        <family val="1"/>
      </rPr>
      <t>bg</t>
    </r>
  </si>
  <si>
    <r>
      <t>L</t>
    </r>
    <r>
      <rPr>
        <vertAlign val="subscript"/>
        <sz val="10"/>
        <rFont val="Times New Roman"/>
        <family val="1"/>
      </rPr>
      <t>csb</t>
    </r>
  </si>
  <si>
    <r>
      <t>R</t>
    </r>
    <r>
      <rPr>
        <vertAlign val="subscript"/>
        <sz val="10"/>
        <rFont val="Times New Roman"/>
        <family val="1"/>
      </rPr>
      <t>Ins.</t>
    </r>
    <r>
      <rPr>
        <sz val="10"/>
        <rFont val="Times New Roman"/>
        <family val="1"/>
      </rPr>
      <t>= 0</t>
    </r>
  </si>
  <si>
    <r>
      <t>hr-ft</t>
    </r>
    <r>
      <rPr>
        <vertAlign val="superscript"/>
        <sz val="8"/>
        <rFont val="Times New Roman"/>
        <family val="1"/>
      </rPr>
      <t>2</t>
    </r>
    <r>
      <rPr>
        <sz val="8"/>
        <rFont val="Times New Roman"/>
        <family val="1"/>
      </rPr>
      <t>-°F/Btu</t>
    </r>
  </si>
  <si>
    <r>
      <t>R</t>
    </r>
    <r>
      <rPr>
        <vertAlign val="subscript"/>
        <sz val="10"/>
        <rFont val="Times New Roman"/>
        <family val="1"/>
      </rPr>
      <t>Ins.</t>
    </r>
    <r>
      <rPr>
        <sz val="10"/>
        <rFont val="Times New Roman"/>
        <family val="1"/>
      </rPr>
      <t>= 4</t>
    </r>
  </si>
  <si>
    <r>
      <t>R</t>
    </r>
    <r>
      <rPr>
        <vertAlign val="subscript"/>
        <sz val="10"/>
        <rFont val="Times New Roman"/>
        <family val="1"/>
      </rPr>
      <t>Ins.</t>
    </r>
    <r>
      <rPr>
        <sz val="10"/>
        <rFont val="Times New Roman"/>
        <family val="1"/>
      </rPr>
      <t>= 8</t>
    </r>
  </si>
  <si>
    <r>
      <t>R</t>
    </r>
    <r>
      <rPr>
        <vertAlign val="subscript"/>
        <sz val="10"/>
        <rFont val="Times New Roman"/>
        <family val="1"/>
      </rPr>
      <t>Ins.</t>
    </r>
    <r>
      <rPr>
        <sz val="10"/>
        <rFont val="Times New Roman"/>
        <family val="1"/>
      </rPr>
      <t>= 12</t>
    </r>
  </si>
  <si>
    <t xml:space="preserve">Slab/Basement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</si>
</sst>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00"/>
    <numFmt numFmtId="167" formatCode="0.000"/>
  </numFmts>
  <fonts count="29">
    <font>
      <sz val="10"/>
      <name val="Arial"/>
      <family val="0"/>
    </font>
    <font>
      <b/>
      <sz val="10"/>
      <name val="Arial"/>
      <family val="2"/>
    </font>
    <font>
      <sz val="8"/>
      <name val="Arial"/>
      <family val="2"/>
    </font>
    <font>
      <sz val="10"/>
      <name val="Symbol"/>
      <family val="1"/>
    </font>
    <font>
      <b/>
      <sz val="12"/>
      <name val="Arial"/>
      <family val="2"/>
    </font>
    <font>
      <sz val="9"/>
      <name val="Arial"/>
      <family val="2"/>
    </font>
    <font>
      <u val="single"/>
      <sz val="10"/>
      <color indexed="12"/>
      <name val="Arial"/>
      <family val="0"/>
    </font>
    <font>
      <u val="single"/>
      <sz val="10"/>
      <color indexed="36"/>
      <name val="Arial"/>
      <family val="0"/>
    </font>
    <font>
      <b/>
      <sz val="9"/>
      <name val="Arial"/>
      <family val="2"/>
    </font>
    <font>
      <vertAlign val="superscript"/>
      <sz val="10"/>
      <name val="Arial"/>
      <family val="2"/>
    </font>
    <font>
      <vertAlign val="superscript"/>
      <sz val="8"/>
      <name val="Arial"/>
      <family val="2"/>
    </font>
    <font>
      <sz val="10"/>
      <name val="Times New Roman"/>
      <family val="1"/>
    </font>
    <font>
      <sz val="12"/>
      <name val="Times New Roman"/>
      <family val="1"/>
    </font>
    <font>
      <sz val="8"/>
      <name val="Times New Roman"/>
      <family val="1"/>
    </font>
    <font>
      <sz val="9"/>
      <name val="Times New Roman"/>
      <family val="1"/>
    </font>
    <font>
      <b/>
      <sz val="10"/>
      <name val="Times New Roman"/>
      <family val="1"/>
    </font>
    <font>
      <b/>
      <vertAlign val="superscript"/>
      <sz val="10"/>
      <name val="Times New Roman"/>
      <family val="1"/>
    </font>
    <font>
      <i/>
      <sz val="10"/>
      <name val="Arial"/>
      <family val="2"/>
    </font>
    <font>
      <b/>
      <i/>
      <sz val="10"/>
      <name val="Arial"/>
      <family val="2"/>
    </font>
    <font>
      <u val="single"/>
      <sz val="10"/>
      <name val="Times New Roman"/>
      <family val="1"/>
    </font>
    <font>
      <u val="single"/>
      <vertAlign val="superscript"/>
      <sz val="10"/>
      <name val="Times New Roman"/>
      <family val="1"/>
    </font>
    <font>
      <u val="single"/>
      <sz val="10"/>
      <name val="Arial"/>
      <family val="0"/>
    </font>
    <font>
      <u val="single"/>
      <vertAlign val="superscript"/>
      <sz val="10"/>
      <name val="Arial"/>
      <family val="2"/>
    </font>
    <font>
      <sz val="14"/>
      <name val="Arial"/>
      <family val="2"/>
    </font>
    <font>
      <vertAlign val="subscript"/>
      <sz val="10"/>
      <name val="Times New Roman"/>
      <family val="1"/>
    </font>
    <font>
      <vertAlign val="subscript"/>
      <sz val="12"/>
      <name val="Times New Roman"/>
      <family val="1"/>
    </font>
    <font>
      <vertAlign val="superscript"/>
      <sz val="8"/>
      <name val="Times New Roman"/>
      <family val="1"/>
    </font>
    <font>
      <sz val="11"/>
      <name val="Arial"/>
      <family val="2"/>
    </font>
    <font>
      <sz val="11"/>
      <color indexed="8"/>
      <name val="Arial"/>
      <family val="2"/>
    </font>
  </fonts>
  <fills count="5">
    <fill>
      <patternFill/>
    </fill>
    <fill>
      <patternFill patternType="gray125"/>
    </fill>
    <fill>
      <patternFill patternType="solid">
        <fgColor indexed="26"/>
        <bgColor indexed="64"/>
      </patternFill>
    </fill>
    <fill>
      <patternFill patternType="solid">
        <fgColor indexed="9"/>
        <bgColor indexed="64"/>
      </patternFill>
    </fill>
    <fill>
      <patternFill patternType="solid">
        <fgColor indexed="27"/>
        <bgColor indexed="64"/>
      </patternFill>
    </fill>
  </fills>
  <borders count="24">
    <border>
      <left/>
      <right/>
      <top/>
      <bottom/>
      <diagonal/>
    </border>
    <border>
      <left style="thin"/>
      <right style="thin"/>
      <top style="thin"/>
      <bottom style="thin"/>
    </border>
    <border>
      <left style="thin"/>
      <right style="thin"/>
      <top>
        <color indexed="63"/>
      </top>
      <bottom style="thin"/>
    </border>
    <border>
      <left style="medium"/>
      <right style="medium"/>
      <top>
        <color indexed="63"/>
      </top>
      <bottom>
        <color indexed="63"/>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6">
    <xf numFmtId="0" fontId="0" fillId="0" borderId="0" xfId="0" applyAlignment="1">
      <alignment/>
    </xf>
    <xf numFmtId="0" fontId="1" fillId="0" borderId="0" xfId="0" applyFont="1" applyAlignment="1">
      <alignment/>
    </xf>
    <xf numFmtId="0" fontId="3" fillId="0" borderId="0" xfId="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right"/>
    </xf>
    <xf numFmtId="0" fontId="1" fillId="0" borderId="0" xfId="0" applyFont="1" applyAlignment="1">
      <alignment horizontal="right"/>
    </xf>
    <xf numFmtId="0" fontId="2" fillId="0" borderId="0" xfId="0" applyFont="1" applyAlignment="1">
      <alignment/>
    </xf>
    <xf numFmtId="2" fontId="0" fillId="0" borderId="0" xfId="0" applyNumberFormat="1" applyAlignment="1">
      <alignment/>
    </xf>
    <xf numFmtId="0" fontId="3" fillId="0" borderId="0" xfId="0" applyFont="1" applyAlignment="1">
      <alignment horizontal="right"/>
    </xf>
    <xf numFmtId="0" fontId="1" fillId="0" borderId="0" xfId="0" applyFont="1" applyAlignment="1">
      <alignment horizontal="center"/>
    </xf>
    <xf numFmtId="0" fontId="0" fillId="0" borderId="0" xfId="0" applyFont="1" applyAlignment="1">
      <alignment/>
    </xf>
    <xf numFmtId="0" fontId="5" fillId="0" borderId="0" xfId="0" applyFont="1" applyAlignment="1">
      <alignment/>
    </xf>
    <xf numFmtId="0" fontId="2" fillId="0" borderId="0" xfId="0" applyFont="1" applyAlignment="1">
      <alignment horizontal="center"/>
    </xf>
    <xf numFmtId="0" fontId="0" fillId="2" borderId="1" xfId="0" applyFill="1" applyBorder="1" applyAlignment="1">
      <alignment/>
    </xf>
    <xf numFmtId="0" fontId="0" fillId="2" borderId="1" xfId="0" applyFont="1" applyFill="1" applyBorder="1" applyAlignment="1">
      <alignment/>
    </xf>
    <xf numFmtId="0" fontId="0" fillId="2" borderId="1" xfId="0" applyFont="1" applyFill="1" applyBorder="1" applyAlignment="1">
      <alignment horizontal="right"/>
    </xf>
    <xf numFmtId="0" fontId="0" fillId="2" borderId="1" xfId="0" applyFont="1" applyFill="1" applyBorder="1" applyAlignment="1">
      <alignment horizontal="center"/>
    </xf>
    <xf numFmtId="164" fontId="0" fillId="0" borderId="0" xfId="0" applyNumberFormat="1" applyFont="1" applyAlignment="1">
      <alignment/>
    </xf>
    <xf numFmtId="164" fontId="1" fillId="0" borderId="0" xfId="0" applyNumberFormat="1" applyFont="1" applyAlignment="1">
      <alignment/>
    </xf>
    <xf numFmtId="164" fontId="0" fillId="0" borderId="0" xfId="0" applyNumberFormat="1" applyAlignment="1">
      <alignment/>
    </xf>
    <xf numFmtId="0" fontId="0" fillId="0" borderId="0" xfId="0" applyFont="1" applyAlignment="1">
      <alignment horizontal="right"/>
    </xf>
    <xf numFmtId="0" fontId="0" fillId="0" borderId="0" xfId="0" applyFont="1" applyAlignment="1">
      <alignment/>
    </xf>
    <xf numFmtId="0" fontId="0" fillId="0" borderId="0" xfId="0" applyFont="1" applyAlignment="1">
      <alignment horizontal="left"/>
    </xf>
    <xf numFmtId="167" fontId="0" fillId="0" borderId="0" xfId="0" applyNumberFormat="1" applyAlignment="1">
      <alignment/>
    </xf>
    <xf numFmtId="165" fontId="0" fillId="3" borderId="1" xfId="0" applyNumberFormat="1" applyFont="1" applyFill="1" applyBorder="1" applyAlignment="1">
      <alignment/>
    </xf>
    <xf numFmtId="165" fontId="0" fillId="3" borderId="1" xfId="0" applyNumberFormat="1" applyFont="1" applyFill="1" applyBorder="1" applyAlignment="1">
      <alignment horizontal="right"/>
    </xf>
    <xf numFmtId="0" fontId="0" fillId="0" borderId="0" xfId="0" applyFill="1" applyBorder="1" applyAlignment="1">
      <alignment horizontal="right"/>
    </xf>
    <xf numFmtId="0" fontId="0" fillId="0" borderId="1" xfId="0" applyBorder="1" applyAlignment="1">
      <alignment/>
    </xf>
    <xf numFmtId="2" fontId="1" fillId="0" borderId="0" xfId="0" applyNumberFormat="1" applyFont="1" applyAlignment="1">
      <alignment/>
    </xf>
    <xf numFmtId="0" fontId="0" fillId="2" borderId="1" xfId="0" applyFill="1" applyBorder="1" applyAlignment="1">
      <alignment horizontal="center"/>
    </xf>
    <xf numFmtId="0" fontId="0" fillId="4" borderId="1" xfId="0" applyFill="1" applyBorder="1" applyAlignment="1">
      <alignment horizontal="center"/>
    </xf>
    <xf numFmtId="0" fontId="0" fillId="4" borderId="1" xfId="0" applyFont="1" applyFill="1" applyBorder="1" applyAlignment="1">
      <alignment horizontal="center"/>
    </xf>
    <xf numFmtId="1" fontId="0" fillId="4" borderId="1" xfId="0" applyNumberFormat="1" applyFont="1" applyFill="1" applyBorder="1" applyAlignment="1">
      <alignment horizontal="center"/>
    </xf>
    <xf numFmtId="1" fontId="0" fillId="4" borderId="1" xfId="0" applyNumberFormat="1" applyFill="1" applyBorder="1" applyAlignment="1">
      <alignment horizontal="center"/>
    </xf>
    <xf numFmtId="2" fontId="0" fillId="4" borderId="1" xfId="0" applyNumberFormat="1" applyFill="1" applyBorder="1" applyAlignment="1">
      <alignment horizontal="center"/>
    </xf>
    <xf numFmtId="0" fontId="0" fillId="4" borderId="1" xfId="0" applyFill="1" applyBorder="1" applyAlignment="1">
      <alignment/>
    </xf>
    <xf numFmtId="2" fontId="0" fillId="2" borderId="2" xfId="0" applyNumberFormat="1" applyFill="1" applyBorder="1" applyAlignment="1">
      <alignment horizontal="center"/>
    </xf>
    <xf numFmtId="1" fontId="0" fillId="0" borderId="0" xfId="0" applyNumberFormat="1" applyAlignment="1">
      <alignment horizontal="center"/>
    </xf>
    <xf numFmtId="2" fontId="0" fillId="2" borderId="1" xfId="0" applyNumberFormat="1" applyFill="1" applyBorder="1" applyAlignment="1">
      <alignment horizontal="center"/>
    </xf>
    <xf numFmtId="1" fontId="1" fillId="4" borderId="1" xfId="0" applyNumberFormat="1" applyFont="1" applyFill="1" applyBorder="1" applyAlignment="1">
      <alignment horizontal="center"/>
    </xf>
    <xf numFmtId="165" fontId="0" fillId="0" borderId="1" xfId="0" applyNumberFormat="1" applyBorder="1" applyAlignment="1">
      <alignment/>
    </xf>
    <xf numFmtId="165" fontId="0" fillId="0" borderId="0" xfId="0" applyNumberFormat="1" applyAlignment="1">
      <alignment/>
    </xf>
    <xf numFmtId="0" fontId="11" fillId="0" borderId="3"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6" xfId="0" applyFont="1" applyBorder="1" applyAlignment="1">
      <alignment horizontal="center" vertical="top" wrapText="1"/>
    </xf>
    <xf numFmtId="0" fontId="13" fillId="0" borderId="6" xfId="0" applyFont="1" applyBorder="1" applyAlignment="1">
      <alignment horizontal="center" vertical="top" wrapText="1"/>
    </xf>
    <xf numFmtId="0" fontId="15" fillId="0" borderId="6" xfId="0" applyFont="1" applyBorder="1" applyAlignment="1">
      <alignment horizontal="center" vertical="top" wrapText="1"/>
    </xf>
    <xf numFmtId="0" fontId="11" fillId="0" borderId="6" xfId="0" applyFont="1" applyBorder="1" applyAlignment="1">
      <alignment horizontal="center" wrapText="1"/>
    </xf>
    <xf numFmtId="0" fontId="0" fillId="0" borderId="0" xfId="0" applyBorder="1" applyAlignment="1">
      <alignment/>
    </xf>
    <xf numFmtId="0" fontId="0" fillId="0" borderId="7" xfId="0" applyBorder="1" applyAlignment="1">
      <alignment/>
    </xf>
    <xf numFmtId="0" fontId="0" fillId="0" borderId="8" xfId="0" applyBorder="1" applyAlignment="1">
      <alignment/>
    </xf>
    <xf numFmtId="0" fontId="21" fillId="0" borderId="9" xfId="0" applyFont="1" applyBorder="1" applyAlignment="1">
      <alignment horizontal="center"/>
    </xf>
    <xf numFmtId="0" fontId="1" fillId="0" borderId="10" xfId="0" applyFont="1" applyBorder="1" applyAlignment="1">
      <alignment/>
    </xf>
    <xf numFmtId="0" fontId="1" fillId="0" borderId="0" xfId="0" applyFont="1" applyBorder="1" applyAlignment="1">
      <alignment/>
    </xf>
    <xf numFmtId="0" fontId="0" fillId="0" borderId="11" xfId="0" applyBorder="1" applyAlignment="1">
      <alignment horizontal="center"/>
    </xf>
    <xf numFmtId="0" fontId="0" fillId="0" borderId="1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horizontal="center"/>
    </xf>
    <xf numFmtId="0" fontId="0" fillId="0" borderId="14" xfId="0" applyBorder="1" applyAlignment="1">
      <alignment/>
    </xf>
    <xf numFmtId="0" fontId="1" fillId="2" borderId="1" xfId="0" applyFont="1" applyFill="1" applyBorder="1" applyAlignment="1">
      <alignment/>
    </xf>
    <xf numFmtId="0" fontId="11" fillId="0" borderId="0" xfId="0" applyFont="1" applyBorder="1" applyAlignment="1">
      <alignment horizontal="center" wrapText="1"/>
    </xf>
    <xf numFmtId="0" fontId="0" fillId="0" borderId="0" xfId="0" applyFont="1" applyBorder="1" applyAlignment="1">
      <alignment horizontal="center" wrapText="1"/>
    </xf>
    <xf numFmtId="0" fontId="11" fillId="0" borderId="15" xfId="0" applyFont="1" applyBorder="1" applyAlignment="1">
      <alignment horizontal="center" wrapText="1"/>
    </xf>
    <xf numFmtId="0" fontId="11" fillId="0" borderId="0" xfId="0" applyFont="1" applyFill="1" applyBorder="1" applyAlignment="1">
      <alignment horizontal="center" wrapText="1"/>
    </xf>
    <xf numFmtId="0" fontId="11" fillId="0" borderId="0" xfId="0" applyFont="1" applyBorder="1" applyAlignment="1">
      <alignment horizontal="center" vertical="top" wrapText="1"/>
    </xf>
    <xf numFmtId="0" fontId="13" fillId="0" borderId="0" xfId="0" applyFont="1" applyBorder="1" applyAlignment="1">
      <alignment horizontal="center" vertical="top" wrapText="1"/>
    </xf>
    <xf numFmtId="0" fontId="0" fillId="0" borderId="0" xfId="0" applyBorder="1" applyAlignment="1">
      <alignment vertical="top" wrapText="1"/>
    </xf>
    <xf numFmtId="0" fontId="11" fillId="0" borderId="0" xfId="0" applyFont="1" applyBorder="1" applyAlignment="1">
      <alignment horizontal="left" vertical="top" wrapText="1"/>
    </xf>
    <xf numFmtId="0" fontId="15" fillId="0" borderId="0" xfId="0" applyFont="1" applyBorder="1" applyAlignment="1">
      <alignment horizontal="center" vertical="top" wrapText="1"/>
    </xf>
    <xf numFmtId="0" fontId="15" fillId="0" borderId="0" xfId="0" applyFont="1" applyBorder="1" applyAlignment="1">
      <alignment horizontal="right" vertical="top" wrapText="1"/>
    </xf>
    <xf numFmtId="0" fontId="15" fillId="0" borderId="0" xfId="0" applyFont="1" applyBorder="1" applyAlignment="1">
      <alignment vertical="top" wrapText="1"/>
    </xf>
    <xf numFmtId="10" fontId="14" fillId="0" borderId="0" xfId="0" applyNumberFormat="1" applyFont="1" applyBorder="1" applyAlignment="1">
      <alignment horizontal="center" vertical="top" wrapText="1"/>
    </xf>
    <xf numFmtId="0" fontId="19" fillId="0" borderId="4" xfId="0" applyFont="1" applyBorder="1" applyAlignment="1">
      <alignment horizontal="center" wrapText="1"/>
    </xf>
    <xf numFmtId="0" fontId="15" fillId="0" borderId="6" xfId="0" applyFont="1" applyBorder="1" applyAlignment="1">
      <alignment horizontal="center" wrapText="1"/>
    </xf>
    <xf numFmtId="0" fontId="0" fillId="0" borderId="5" xfId="0" applyBorder="1" applyAlignment="1">
      <alignment vertical="top" wrapText="1"/>
    </xf>
    <xf numFmtId="0" fontId="11" fillId="0" borderId="0" xfId="0" applyFont="1" applyBorder="1" applyAlignment="1">
      <alignment horizontal="center" vertical="top" wrapText="1"/>
    </xf>
    <xf numFmtId="10" fontId="11" fillId="0" borderId="0" xfId="0" applyNumberFormat="1" applyFont="1" applyBorder="1" applyAlignment="1">
      <alignment horizontal="center" vertical="top" wrapText="1"/>
    </xf>
    <xf numFmtId="0" fontId="13" fillId="0" borderId="0" xfId="0" applyFont="1" applyBorder="1" applyAlignment="1">
      <alignment horizontal="center" vertical="top" wrapText="1"/>
    </xf>
    <xf numFmtId="0" fontId="11" fillId="0" borderId="16" xfId="0" applyFont="1" applyBorder="1" applyAlignment="1">
      <alignment horizontal="center" wrapText="1"/>
    </xf>
    <xf numFmtId="0" fontId="11" fillId="0" borderId="17" xfId="0" applyFont="1" applyBorder="1" applyAlignment="1">
      <alignment horizontal="center" wrapText="1"/>
    </xf>
    <xf numFmtId="0" fontId="11" fillId="0" borderId="6" xfId="0" applyFont="1" applyBorder="1" applyAlignment="1">
      <alignment horizontal="center" wrapText="1"/>
    </xf>
    <xf numFmtId="0" fontId="11" fillId="0" borderId="16" xfId="0" applyFont="1" applyBorder="1" applyAlignment="1">
      <alignment horizontal="center" vertical="top" wrapText="1"/>
    </xf>
    <xf numFmtId="0" fontId="11" fillId="0" borderId="18" xfId="0" applyFont="1" applyBorder="1" applyAlignment="1">
      <alignment horizontal="center" vertical="top" wrapText="1"/>
    </xf>
    <xf numFmtId="0" fontId="11" fillId="0" borderId="15" xfId="0" applyFont="1" applyBorder="1" applyAlignment="1">
      <alignment horizontal="center" vertical="top" wrapText="1"/>
    </xf>
    <xf numFmtId="0" fontId="11" fillId="0" borderId="17" xfId="0" applyFont="1" applyBorder="1" applyAlignment="1">
      <alignment horizontal="center" vertical="top" wrapText="1"/>
    </xf>
    <xf numFmtId="0" fontId="11" fillId="0" borderId="19" xfId="0" applyFont="1" applyBorder="1" applyAlignment="1">
      <alignment horizontal="center" vertical="top" wrapText="1"/>
    </xf>
    <xf numFmtId="0" fontId="11" fillId="0" borderId="6" xfId="0" applyFont="1" applyBorder="1" applyAlignment="1">
      <alignment horizontal="center" vertical="top" wrapText="1"/>
    </xf>
    <xf numFmtId="0" fontId="12" fillId="0" borderId="16" xfId="0" applyFont="1" applyBorder="1" applyAlignment="1">
      <alignment horizontal="center" vertical="top" wrapText="1"/>
    </xf>
    <xf numFmtId="0" fontId="12" fillId="0" borderId="18" xfId="0" applyFont="1" applyBorder="1" applyAlignment="1">
      <alignment horizontal="center" vertical="top" wrapText="1"/>
    </xf>
    <xf numFmtId="0" fontId="12" fillId="0" borderId="15" xfId="0" applyFont="1" applyBorder="1" applyAlignment="1">
      <alignment horizontal="center" vertical="top" wrapText="1"/>
    </xf>
    <xf numFmtId="0" fontId="12" fillId="0" borderId="17" xfId="0" applyFont="1" applyBorder="1" applyAlignment="1">
      <alignment horizontal="center" vertical="top" wrapText="1"/>
    </xf>
    <xf numFmtId="0" fontId="12" fillId="0" borderId="19" xfId="0" applyFont="1" applyBorder="1" applyAlignment="1">
      <alignment horizontal="center" vertical="top" wrapText="1"/>
    </xf>
    <xf numFmtId="0" fontId="12" fillId="0" borderId="6" xfId="0" applyFont="1" applyBorder="1" applyAlignment="1">
      <alignment horizontal="center" vertical="top" wrapText="1"/>
    </xf>
    <xf numFmtId="0" fontId="11" fillId="0" borderId="18" xfId="0" applyFont="1" applyBorder="1" applyAlignment="1">
      <alignment horizontal="center" wrapText="1"/>
    </xf>
    <xf numFmtId="0" fontId="11" fillId="0" borderId="19" xfId="0" applyFont="1" applyBorder="1" applyAlignment="1">
      <alignment horizontal="center" wrapText="1"/>
    </xf>
    <xf numFmtId="0" fontId="11" fillId="0" borderId="20" xfId="0" applyFont="1" applyBorder="1" applyAlignment="1">
      <alignment horizontal="center" vertical="top" wrapText="1"/>
    </xf>
    <xf numFmtId="0" fontId="11" fillId="0" borderId="5" xfId="0" applyFont="1" applyBorder="1" applyAlignment="1">
      <alignment horizontal="center" vertical="top" wrapText="1"/>
    </xf>
    <xf numFmtId="0" fontId="11" fillId="0" borderId="21" xfId="0" applyFont="1" applyBorder="1" applyAlignment="1">
      <alignment horizontal="center" vertical="top" wrapText="1"/>
    </xf>
    <xf numFmtId="0" fontId="11" fillId="0" borderId="22" xfId="0" applyFont="1" applyBorder="1" applyAlignment="1">
      <alignment horizontal="center" vertical="top" wrapText="1"/>
    </xf>
    <xf numFmtId="0" fontId="11" fillId="0" borderId="23" xfId="0" applyFont="1" applyBorder="1" applyAlignment="1">
      <alignment horizontal="center" vertical="top" wrapText="1"/>
    </xf>
    <xf numFmtId="0" fontId="11" fillId="0" borderId="21" xfId="0" applyFont="1" applyBorder="1" applyAlignment="1">
      <alignment vertical="top" wrapText="1"/>
    </xf>
    <xf numFmtId="0" fontId="11" fillId="0" borderId="23" xfId="0" applyFont="1" applyBorder="1" applyAlignment="1">
      <alignment vertical="top" wrapText="1"/>
    </xf>
    <xf numFmtId="0" fontId="11" fillId="0" borderId="22" xfId="0" applyFon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6.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5.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14</xdr:row>
      <xdr:rowOff>19050</xdr:rowOff>
    </xdr:from>
    <xdr:to>
      <xdr:col>6</xdr:col>
      <xdr:colOff>571500</xdr:colOff>
      <xdr:row>15</xdr:row>
      <xdr:rowOff>0</xdr:rowOff>
    </xdr:to>
    <xdr:sp>
      <xdr:nvSpPr>
        <xdr:cNvPr id="1" name="TextBox 3"/>
        <xdr:cNvSpPr txBox="1">
          <a:spLocks noChangeArrowheads="1"/>
        </xdr:cNvSpPr>
      </xdr:nvSpPr>
      <xdr:spPr>
        <a:xfrm>
          <a:off x="104775" y="2305050"/>
          <a:ext cx="48482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Enter CLTDs directly from  Tables. Program will correct for temperatures.</a:t>
          </a:r>
        </a:p>
      </xdr:txBody>
    </xdr:sp>
    <xdr:clientData/>
  </xdr:twoCellAnchor>
  <xdr:twoCellAnchor>
    <xdr:from>
      <xdr:col>4</xdr:col>
      <xdr:colOff>114300</xdr:colOff>
      <xdr:row>0</xdr:row>
      <xdr:rowOff>28575</xdr:rowOff>
    </xdr:from>
    <xdr:to>
      <xdr:col>8</xdr:col>
      <xdr:colOff>571500</xdr:colOff>
      <xdr:row>2</xdr:row>
      <xdr:rowOff>95250</xdr:rowOff>
    </xdr:to>
    <xdr:sp>
      <xdr:nvSpPr>
        <xdr:cNvPr id="2" name="TextBox 6"/>
        <xdr:cNvSpPr txBox="1">
          <a:spLocks noChangeArrowheads="1"/>
        </xdr:cNvSpPr>
      </xdr:nvSpPr>
      <xdr:spPr>
        <a:xfrm>
          <a:off x="3371850" y="28575"/>
          <a:ext cx="2867025" cy="3905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Heating &amp; Cooling Load Calculation Form - CLTD/CLF/SCL Method</a:t>
          </a:r>
        </a:p>
      </xdr:txBody>
    </xdr:sp>
    <xdr:clientData/>
  </xdr:twoCellAnchor>
  <xdr:twoCellAnchor>
    <xdr:from>
      <xdr:col>0</xdr:col>
      <xdr:colOff>47625</xdr:colOff>
      <xdr:row>7</xdr:row>
      <xdr:rowOff>19050</xdr:rowOff>
    </xdr:from>
    <xdr:to>
      <xdr:col>4</xdr:col>
      <xdr:colOff>152400</xdr:colOff>
      <xdr:row>8</xdr:row>
      <xdr:rowOff>0</xdr:rowOff>
    </xdr:to>
    <xdr:sp>
      <xdr:nvSpPr>
        <xdr:cNvPr id="3" name="TextBox 13"/>
        <xdr:cNvSpPr txBox="1">
          <a:spLocks noChangeArrowheads="1"/>
        </xdr:cNvSpPr>
      </xdr:nvSpPr>
      <xdr:spPr>
        <a:xfrm>
          <a:off x="47625" y="1152525"/>
          <a:ext cx="3362325"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900" b="1" i="0" u="none" baseline="0">
              <a:latin typeface="Arial"/>
              <a:ea typeface="Arial"/>
              <a:cs typeface="Arial"/>
            </a:rPr>
            <a:t>See other sheets for CLTD, CLF, SCL &amp; U-values.</a:t>
          </a:r>
        </a:p>
      </xdr:txBody>
    </xdr:sp>
    <xdr:clientData/>
  </xdr:twoCellAnchor>
  <xdr:twoCellAnchor>
    <xdr:from>
      <xdr:col>9</xdr:col>
      <xdr:colOff>123825</xdr:colOff>
      <xdr:row>0</xdr:row>
      <xdr:rowOff>28575</xdr:rowOff>
    </xdr:from>
    <xdr:to>
      <xdr:col>21</xdr:col>
      <xdr:colOff>0</xdr:colOff>
      <xdr:row>2</xdr:row>
      <xdr:rowOff>104775</xdr:rowOff>
    </xdr:to>
    <xdr:sp>
      <xdr:nvSpPr>
        <xdr:cNvPr id="4" name="TextBox 14"/>
        <xdr:cNvSpPr txBox="1">
          <a:spLocks noChangeArrowheads="1"/>
        </xdr:cNvSpPr>
      </xdr:nvSpPr>
      <xdr:spPr>
        <a:xfrm>
          <a:off x="6362700" y="28575"/>
          <a:ext cx="7124700" cy="400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Input values in                 </a:t>
          </a:r>
          <a:r>
            <a:rPr lang="en-US" cap="none" sz="1100" b="0" i="0" u="none" baseline="0">
              <a:solidFill>
                <a:srgbClr val="000000"/>
              </a:solidFill>
              <a:latin typeface="Arial"/>
              <a:ea typeface="Arial"/>
              <a:cs typeface="Arial"/>
            </a:rPr>
            <a:t>    </a:t>
          </a:r>
          <a:r>
            <a:rPr lang="en-US" cap="none" sz="1100" b="0" i="0" u="none" baseline="0">
              <a:latin typeface="Arial"/>
              <a:ea typeface="Arial"/>
              <a:cs typeface="Arial"/>
            </a:rPr>
            <a:t>  Go to Worksheets below for values that can be cut and pasted into Main Worksheet.
Values in other cells are caculated -  References: ASHRAE Handbook of Fundamentals, 1997 and ACCA Manual N.</a:t>
          </a:r>
        </a:p>
      </xdr:txBody>
    </xdr:sp>
    <xdr:clientData/>
  </xdr:twoCellAnchor>
  <xdr:twoCellAnchor>
    <xdr:from>
      <xdr:col>9</xdr:col>
      <xdr:colOff>180975</xdr:colOff>
      <xdr:row>2</xdr:row>
      <xdr:rowOff>142875</xdr:rowOff>
    </xdr:from>
    <xdr:to>
      <xdr:col>20</xdr:col>
      <xdr:colOff>561975</xdr:colOff>
      <xdr:row>5</xdr:row>
      <xdr:rowOff>123825</xdr:rowOff>
    </xdr:to>
    <xdr:sp>
      <xdr:nvSpPr>
        <xdr:cNvPr id="5" name="TextBox 27"/>
        <xdr:cNvSpPr txBox="1">
          <a:spLocks noChangeArrowheads="1"/>
        </xdr:cNvSpPr>
      </xdr:nvSpPr>
      <xdr:spPr>
        <a:xfrm>
          <a:off x="6419850" y="466725"/>
          <a:ext cx="7058025" cy="466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Add Building Description Here</a:t>
          </a:r>
        </a:p>
      </xdr:txBody>
    </xdr:sp>
    <xdr:clientData/>
  </xdr:twoCellAnchor>
  <xdr:twoCellAnchor>
    <xdr:from>
      <xdr:col>10</xdr:col>
      <xdr:colOff>447675</xdr:colOff>
      <xdr:row>0</xdr:row>
      <xdr:rowOff>38100</xdr:rowOff>
    </xdr:from>
    <xdr:to>
      <xdr:col>12</xdr:col>
      <xdr:colOff>66675</xdr:colOff>
      <xdr:row>1</xdr:row>
      <xdr:rowOff>57150</xdr:rowOff>
    </xdr:to>
    <xdr:sp>
      <xdr:nvSpPr>
        <xdr:cNvPr id="6" name="TextBox 29"/>
        <xdr:cNvSpPr txBox="1">
          <a:spLocks noChangeArrowheads="1"/>
        </xdr:cNvSpPr>
      </xdr:nvSpPr>
      <xdr:spPr>
        <a:xfrm>
          <a:off x="7286625" y="38100"/>
          <a:ext cx="85725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Yellow Cells</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9525</xdr:rowOff>
    </xdr:from>
    <xdr:to>
      <xdr:col>10</xdr:col>
      <xdr:colOff>200025</xdr:colOff>
      <xdr:row>1</xdr:row>
      <xdr:rowOff>114300</xdr:rowOff>
    </xdr:to>
    <xdr:sp>
      <xdr:nvSpPr>
        <xdr:cNvPr id="1" name="TextBox 2"/>
        <xdr:cNvSpPr txBox="1">
          <a:spLocks noChangeArrowheads="1"/>
        </xdr:cNvSpPr>
      </xdr:nvSpPr>
      <xdr:spPr>
        <a:xfrm>
          <a:off x="142875" y="9525"/>
          <a:ext cx="66865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Table 7.5 Slab Perimeter Heat Transmission Coefficients (Fs) in Btu/hr-ft-°F</a:t>
          </a:r>
        </a:p>
      </xdr:txBody>
    </xdr:sp>
    <xdr:clientData/>
  </xdr:twoCellAnchor>
  <xdr:twoCellAnchor>
    <xdr:from>
      <xdr:col>0</xdr:col>
      <xdr:colOff>66675</xdr:colOff>
      <xdr:row>11</xdr:row>
      <xdr:rowOff>28575</xdr:rowOff>
    </xdr:from>
    <xdr:to>
      <xdr:col>11</xdr:col>
      <xdr:colOff>295275</xdr:colOff>
      <xdr:row>12</xdr:row>
      <xdr:rowOff>161925</xdr:rowOff>
    </xdr:to>
    <xdr:sp>
      <xdr:nvSpPr>
        <xdr:cNvPr id="2" name="TextBox 3"/>
        <xdr:cNvSpPr txBox="1">
          <a:spLocks noChangeArrowheads="1"/>
        </xdr:cNvSpPr>
      </xdr:nvSpPr>
      <xdr:spPr>
        <a:xfrm>
          <a:off x="66675" y="2028825"/>
          <a:ext cx="7467600" cy="295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Table 7.6   Crawl Space and Basement Heat Transmission Coefficients (Fcsb) in Btu/hr-ft-°F</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34</xdr:row>
      <xdr:rowOff>85725</xdr:rowOff>
    </xdr:from>
    <xdr:to>
      <xdr:col>13</xdr:col>
      <xdr:colOff>228600</xdr:colOff>
      <xdr:row>41</xdr:row>
      <xdr:rowOff>28575</xdr:rowOff>
    </xdr:to>
    <xdr:sp>
      <xdr:nvSpPr>
        <xdr:cNvPr id="1" name="TextBox 3"/>
        <xdr:cNvSpPr txBox="1">
          <a:spLocks noChangeArrowheads="1"/>
        </xdr:cNvSpPr>
      </xdr:nvSpPr>
      <xdr:spPr>
        <a:xfrm>
          <a:off x="247650" y="5695950"/>
          <a:ext cx="8039100" cy="1076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1This design conditions typically result in the highest sensible cooling load and highest total load when ventilation requirements and infiltration are low.
2These design conditions will result in higher total cooling loads when the ventilation air requirements and infiltration are high in humid and moderate climates.
3These design conditions typically result cooling loads with the lowest sensible heat ratio (SHRLoad).
4 Gr = Grains of moisture (7000 Grains = 1 lb)  
</a:t>
          </a:r>
        </a:p>
      </xdr:txBody>
    </xdr:sp>
    <xdr:clientData/>
  </xdr:twoCellAnchor>
  <xdr:twoCellAnchor>
    <xdr:from>
      <xdr:col>0</xdr:col>
      <xdr:colOff>28575</xdr:colOff>
      <xdr:row>0</xdr:row>
      <xdr:rowOff>76200</xdr:rowOff>
    </xdr:from>
    <xdr:to>
      <xdr:col>13</xdr:col>
      <xdr:colOff>381000</xdr:colOff>
      <xdr:row>2</xdr:row>
      <xdr:rowOff>123825</xdr:rowOff>
    </xdr:to>
    <xdr:sp>
      <xdr:nvSpPr>
        <xdr:cNvPr id="2" name="TextBox 4"/>
        <xdr:cNvSpPr txBox="1">
          <a:spLocks noChangeArrowheads="1"/>
        </xdr:cNvSpPr>
      </xdr:nvSpPr>
      <xdr:spPr>
        <a:xfrm>
          <a:off x="28575" y="76200"/>
          <a:ext cx="8410575" cy="3714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Table below provides only a few of the sites listed in electronic format in the</a:t>
          </a:r>
          <a:r>
            <a:rPr lang="en-US" cap="none" sz="1000" b="1" i="1" u="none" baseline="0">
              <a:latin typeface="Arial"/>
              <a:ea typeface="Arial"/>
              <a:cs typeface="Arial"/>
            </a:rPr>
            <a:t> 2005 ASHRAE Fundamentals Handbook.  </a:t>
          </a:r>
          <a:r>
            <a:rPr lang="en-US" cap="none" sz="1000" b="0" i="0" u="none" baseline="0">
              <a:latin typeface="Arial"/>
              <a:ea typeface="Arial"/>
              <a:cs typeface="Arial"/>
            </a:rPr>
            <a:t>The 2001 version of the</a:t>
          </a:r>
          <a:r>
            <a:rPr lang="en-US" cap="none" sz="1000" b="0" i="0" u="none" baseline="0">
              <a:latin typeface="Arial"/>
              <a:ea typeface="Arial"/>
              <a:cs typeface="Arial"/>
            </a:rPr>
            <a:t> </a:t>
          </a:r>
          <a:r>
            <a:rPr lang="en-US" cap="none" sz="1000" b="0" i="1" u="none" baseline="0">
              <a:latin typeface="Arial"/>
              <a:ea typeface="Arial"/>
              <a:cs typeface="Arial"/>
            </a:rPr>
            <a:t>Handbook</a:t>
          </a:r>
          <a:r>
            <a:rPr lang="en-US" cap="none" sz="1000" b="0" i="0" u="none" baseline="0">
              <a:latin typeface="Arial"/>
              <a:ea typeface="Arial"/>
              <a:cs typeface="Arial"/>
            </a:rPr>
            <a:t> (Chapter 27) contains tablular climatic data for over 1200 locations in the USA and  Canada and 1700 international locations.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85725</xdr:colOff>
      <xdr:row>0</xdr:row>
      <xdr:rowOff>85725</xdr:rowOff>
    </xdr:from>
    <xdr:to>
      <xdr:col>9</xdr:col>
      <xdr:colOff>47625</xdr:colOff>
      <xdr:row>2</xdr:row>
      <xdr:rowOff>19050</xdr:rowOff>
    </xdr:to>
    <xdr:sp>
      <xdr:nvSpPr>
        <xdr:cNvPr id="1" name="TextBox 10"/>
        <xdr:cNvSpPr txBox="1">
          <a:spLocks noChangeArrowheads="1"/>
        </xdr:cNvSpPr>
      </xdr:nvSpPr>
      <xdr:spPr>
        <a:xfrm>
          <a:off x="6886575" y="85725"/>
          <a:ext cx="239077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R-Value Calculator</a:t>
          </a:r>
        </a:p>
      </xdr:txBody>
    </xdr:sp>
    <xdr:clientData/>
  </xdr:twoCellAnchor>
  <xdr:twoCellAnchor>
    <xdr:from>
      <xdr:col>6</xdr:col>
      <xdr:colOff>76200</xdr:colOff>
      <xdr:row>6</xdr:row>
      <xdr:rowOff>76200</xdr:rowOff>
    </xdr:from>
    <xdr:to>
      <xdr:col>7</xdr:col>
      <xdr:colOff>695325</xdr:colOff>
      <xdr:row>7</xdr:row>
      <xdr:rowOff>114300</xdr:rowOff>
    </xdr:to>
    <xdr:sp>
      <xdr:nvSpPr>
        <xdr:cNvPr id="2" name="TextBox 11"/>
        <xdr:cNvSpPr txBox="1">
          <a:spLocks noChangeArrowheads="1"/>
        </xdr:cNvSpPr>
      </xdr:nvSpPr>
      <xdr:spPr>
        <a:xfrm>
          <a:off x="6877050" y="1066800"/>
          <a:ext cx="1533525"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R-to-U Inverter</a:t>
          </a:r>
        </a:p>
      </xdr:txBody>
    </xdr:sp>
    <xdr:clientData/>
  </xdr:twoCellAnchor>
  <xdr:twoCellAnchor>
    <xdr:from>
      <xdr:col>6</xdr:col>
      <xdr:colOff>85725</xdr:colOff>
      <xdr:row>10</xdr:row>
      <xdr:rowOff>47625</xdr:rowOff>
    </xdr:from>
    <xdr:to>
      <xdr:col>10</xdr:col>
      <xdr:colOff>419100</xdr:colOff>
      <xdr:row>11</xdr:row>
      <xdr:rowOff>104775</xdr:rowOff>
    </xdr:to>
    <xdr:sp>
      <xdr:nvSpPr>
        <xdr:cNvPr id="3" name="TextBox 12"/>
        <xdr:cNvSpPr txBox="1">
          <a:spLocks noChangeArrowheads="1"/>
        </xdr:cNvSpPr>
      </xdr:nvSpPr>
      <xdr:spPr>
        <a:xfrm>
          <a:off x="6886575" y="1685925"/>
          <a:ext cx="35052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U-Value Calculator for Wood Frame Walls</a:t>
          </a:r>
        </a:p>
      </xdr:txBody>
    </xdr:sp>
    <xdr:clientData/>
  </xdr:twoCellAnchor>
  <xdr:twoCellAnchor>
    <xdr:from>
      <xdr:col>6</xdr:col>
      <xdr:colOff>123825</xdr:colOff>
      <xdr:row>19</xdr:row>
      <xdr:rowOff>9525</xdr:rowOff>
    </xdr:from>
    <xdr:to>
      <xdr:col>9</xdr:col>
      <xdr:colOff>295275</xdr:colOff>
      <xdr:row>20</xdr:row>
      <xdr:rowOff>104775</xdr:rowOff>
    </xdr:to>
    <xdr:sp>
      <xdr:nvSpPr>
        <xdr:cNvPr id="4" name="TextBox 13"/>
        <xdr:cNvSpPr txBox="1">
          <a:spLocks noChangeArrowheads="1"/>
        </xdr:cNvSpPr>
      </xdr:nvSpPr>
      <xdr:spPr>
        <a:xfrm>
          <a:off x="6924675" y="3143250"/>
          <a:ext cx="2600325"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R-per-Inch to R-Value Calculator</a:t>
          </a:r>
        </a:p>
      </xdr:txBody>
    </xdr:sp>
    <xdr:clientData/>
  </xdr:twoCellAnchor>
  <xdr:twoCellAnchor>
    <xdr:from>
      <xdr:col>0</xdr:col>
      <xdr:colOff>238125</xdr:colOff>
      <xdr:row>0</xdr:row>
      <xdr:rowOff>28575</xdr:rowOff>
    </xdr:from>
    <xdr:to>
      <xdr:col>5</xdr:col>
      <xdr:colOff>428625</xdr:colOff>
      <xdr:row>1</xdr:row>
      <xdr:rowOff>114300</xdr:rowOff>
    </xdr:to>
    <xdr:sp>
      <xdr:nvSpPr>
        <xdr:cNvPr id="5" name="TextBox 16"/>
        <xdr:cNvSpPr txBox="1">
          <a:spLocks noChangeArrowheads="1"/>
        </xdr:cNvSpPr>
      </xdr:nvSpPr>
      <xdr:spPr>
        <a:xfrm>
          <a:off x="238125" y="28575"/>
          <a:ext cx="6324600"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latin typeface="Arial"/>
              <a:ea typeface="Arial"/>
              <a:cs typeface="Arial"/>
            </a:rPr>
            <a:t>Table 7.1  R-Values for Building Materials and Structural Units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285750</xdr:colOff>
      <xdr:row>0</xdr:row>
      <xdr:rowOff>38100</xdr:rowOff>
    </xdr:from>
    <xdr:to>
      <xdr:col>13</xdr:col>
      <xdr:colOff>190500</xdr:colOff>
      <xdr:row>25</xdr:row>
      <xdr:rowOff>9525</xdr:rowOff>
    </xdr:to>
    <xdr:pic>
      <xdr:nvPicPr>
        <xdr:cNvPr id="1" name="Picture 7"/>
        <xdr:cNvPicPr preferRelativeResize="1">
          <a:picLocks noChangeAspect="1"/>
        </xdr:cNvPicPr>
      </xdr:nvPicPr>
      <xdr:blipFill>
        <a:blip r:embed="rId1"/>
        <a:stretch>
          <a:fillRect/>
        </a:stretch>
      </xdr:blipFill>
      <xdr:spPr>
        <a:xfrm>
          <a:off x="285750" y="38100"/>
          <a:ext cx="7829550" cy="4019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428625</xdr:colOff>
      <xdr:row>0</xdr:row>
      <xdr:rowOff>66675</xdr:rowOff>
    </xdr:from>
    <xdr:to>
      <xdr:col>17</xdr:col>
      <xdr:colOff>542925</xdr:colOff>
      <xdr:row>21</xdr:row>
      <xdr:rowOff>142875</xdr:rowOff>
    </xdr:to>
    <xdr:pic>
      <xdr:nvPicPr>
        <xdr:cNvPr id="1" name="Picture 1"/>
        <xdr:cNvPicPr preferRelativeResize="1">
          <a:picLocks noChangeAspect="1"/>
        </xdr:cNvPicPr>
      </xdr:nvPicPr>
      <xdr:blipFill>
        <a:blip r:embed="rId1"/>
        <a:stretch>
          <a:fillRect/>
        </a:stretch>
      </xdr:blipFill>
      <xdr:spPr>
        <a:xfrm>
          <a:off x="5915025" y="66675"/>
          <a:ext cx="4991100" cy="3476625"/>
        </a:xfrm>
        <a:prstGeom prst="rect">
          <a:avLst/>
        </a:prstGeom>
        <a:noFill/>
        <a:ln w="9525" cmpd="sng">
          <a:noFill/>
        </a:ln>
      </xdr:spPr>
    </xdr:pic>
    <xdr:clientData/>
  </xdr:twoCellAnchor>
  <xdr:twoCellAnchor editAs="oneCell">
    <xdr:from>
      <xdr:col>0</xdr:col>
      <xdr:colOff>142875</xdr:colOff>
      <xdr:row>1</xdr:row>
      <xdr:rowOff>95250</xdr:rowOff>
    </xdr:from>
    <xdr:to>
      <xdr:col>9</xdr:col>
      <xdr:colOff>266700</xdr:colOff>
      <xdr:row>19</xdr:row>
      <xdr:rowOff>9525</xdr:rowOff>
    </xdr:to>
    <xdr:pic>
      <xdr:nvPicPr>
        <xdr:cNvPr id="2" name="Picture 2"/>
        <xdr:cNvPicPr preferRelativeResize="1">
          <a:picLocks noChangeAspect="1"/>
        </xdr:cNvPicPr>
      </xdr:nvPicPr>
      <xdr:blipFill>
        <a:blip r:embed="rId2"/>
        <a:stretch>
          <a:fillRect/>
        </a:stretch>
      </xdr:blipFill>
      <xdr:spPr>
        <a:xfrm>
          <a:off x="142875" y="257175"/>
          <a:ext cx="5610225" cy="28289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5</xdr:row>
      <xdr:rowOff>123825</xdr:rowOff>
    </xdr:from>
    <xdr:to>
      <xdr:col>12</xdr:col>
      <xdr:colOff>447675</xdr:colOff>
      <xdr:row>7</xdr:row>
      <xdr:rowOff>38100</xdr:rowOff>
    </xdr:to>
    <xdr:sp>
      <xdr:nvSpPr>
        <xdr:cNvPr id="1" name="TextBox 1"/>
        <xdr:cNvSpPr txBox="1">
          <a:spLocks noChangeArrowheads="1"/>
        </xdr:cNvSpPr>
      </xdr:nvSpPr>
      <xdr:spPr>
        <a:xfrm>
          <a:off x="76200" y="933450"/>
          <a:ext cx="8420100" cy="238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Wall Cooling Load Temperature Differences (F)  (Wall Type 1 Suggested for Opague Doors)</a:t>
          </a:r>
        </a:p>
      </xdr:txBody>
    </xdr:sp>
    <xdr:clientData/>
  </xdr:twoCellAnchor>
  <xdr:twoCellAnchor>
    <xdr:from>
      <xdr:col>0</xdr:col>
      <xdr:colOff>323850</xdr:colOff>
      <xdr:row>50</xdr:row>
      <xdr:rowOff>95250</xdr:rowOff>
    </xdr:from>
    <xdr:to>
      <xdr:col>10</xdr:col>
      <xdr:colOff>295275</xdr:colOff>
      <xdr:row>51</xdr:row>
      <xdr:rowOff>152400</xdr:rowOff>
    </xdr:to>
    <xdr:sp>
      <xdr:nvSpPr>
        <xdr:cNvPr id="2" name="TextBox 2"/>
        <xdr:cNvSpPr txBox="1">
          <a:spLocks noChangeArrowheads="1"/>
        </xdr:cNvSpPr>
      </xdr:nvSpPr>
      <xdr:spPr>
        <a:xfrm>
          <a:off x="323850" y="8191500"/>
          <a:ext cx="66865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Roof Cooling Load Temperature Differences (F) </a:t>
          </a:r>
        </a:p>
      </xdr:txBody>
    </xdr:sp>
    <xdr:clientData/>
  </xdr:twoCellAnchor>
  <xdr:twoCellAnchor>
    <xdr:from>
      <xdr:col>0</xdr:col>
      <xdr:colOff>123825</xdr:colOff>
      <xdr:row>0</xdr:row>
      <xdr:rowOff>152400</xdr:rowOff>
    </xdr:from>
    <xdr:to>
      <xdr:col>14</xdr:col>
      <xdr:colOff>9525</xdr:colOff>
      <xdr:row>2</xdr:row>
      <xdr:rowOff>76200</xdr:rowOff>
    </xdr:to>
    <xdr:sp>
      <xdr:nvSpPr>
        <xdr:cNvPr id="3" name="TextBox 3"/>
        <xdr:cNvSpPr txBox="1">
          <a:spLocks noChangeArrowheads="1"/>
        </xdr:cNvSpPr>
      </xdr:nvSpPr>
      <xdr:spPr>
        <a:xfrm>
          <a:off x="123825" y="152400"/>
          <a:ext cx="921067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Window and Glass Door Cooling Load Temperature Differences (F)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14</xdr:row>
      <xdr:rowOff>123825</xdr:rowOff>
    </xdr:from>
    <xdr:to>
      <xdr:col>14</xdr:col>
      <xdr:colOff>561975</xdr:colOff>
      <xdr:row>16</xdr:row>
      <xdr:rowOff>47625</xdr:rowOff>
    </xdr:to>
    <xdr:sp>
      <xdr:nvSpPr>
        <xdr:cNvPr id="1" name="TextBox 2"/>
        <xdr:cNvSpPr txBox="1">
          <a:spLocks noChangeArrowheads="1"/>
        </xdr:cNvSpPr>
      </xdr:nvSpPr>
      <xdr:spPr>
        <a:xfrm>
          <a:off x="104775" y="2400300"/>
          <a:ext cx="9305925" cy="247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SCL - Solar Cooling Loads - (Btu/hr-ft2)     Note:  To determine Zone Type, go to Wall Type Worksheet</a:t>
          </a:r>
        </a:p>
      </xdr:txBody>
    </xdr:sp>
    <xdr:clientData/>
  </xdr:twoCellAnchor>
  <xdr:twoCellAnchor>
    <xdr:from>
      <xdr:col>0</xdr:col>
      <xdr:colOff>342900</xdr:colOff>
      <xdr:row>0</xdr:row>
      <xdr:rowOff>95250</xdr:rowOff>
    </xdr:from>
    <xdr:to>
      <xdr:col>6</xdr:col>
      <xdr:colOff>314325</xdr:colOff>
      <xdr:row>2</xdr:row>
      <xdr:rowOff>57150</xdr:rowOff>
    </xdr:to>
    <xdr:sp>
      <xdr:nvSpPr>
        <xdr:cNvPr id="2" name="TextBox 13"/>
        <xdr:cNvSpPr txBox="1">
          <a:spLocks noChangeArrowheads="1"/>
        </xdr:cNvSpPr>
      </xdr:nvSpPr>
      <xdr:spPr>
        <a:xfrm>
          <a:off x="342900" y="95250"/>
          <a:ext cx="39433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Shade Coefficients (SC) for Unshaded Windows</a:t>
          </a:r>
        </a:p>
      </xdr:txBody>
    </xdr:sp>
    <xdr:clientData/>
  </xdr:twoCellAnchor>
  <xdr:twoCellAnchor>
    <xdr:from>
      <xdr:col>7</xdr:col>
      <xdr:colOff>342900</xdr:colOff>
      <xdr:row>0</xdr:row>
      <xdr:rowOff>104775</xdr:rowOff>
    </xdr:from>
    <xdr:to>
      <xdr:col>12</xdr:col>
      <xdr:colOff>209550</xdr:colOff>
      <xdr:row>2</xdr:row>
      <xdr:rowOff>38100</xdr:rowOff>
    </xdr:to>
    <xdr:sp>
      <xdr:nvSpPr>
        <xdr:cNvPr id="3" name="TextBox 15"/>
        <xdr:cNvSpPr txBox="1">
          <a:spLocks noChangeArrowheads="1"/>
        </xdr:cNvSpPr>
      </xdr:nvSpPr>
      <xdr:spPr>
        <a:xfrm>
          <a:off x="4924425" y="104775"/>
          <a:ext cx="291465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SCs for Windows with Interior Shades Coefficients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104775</xdr:rowOff>
    </xdr:from>
    <xdr:to>
      <xdr:col>5</xdr:col>
      <xdr:colOff>409575</xdr:colOff>
      <xdr:row>2</xdr:row>
      <xdr:rowOff>47625</xdr:rowOff>
    </xdr:to>
    <xdr:sp>
      <xdr:nvSpPr>
        <xdr:cNvPr id="1" name="TextBox 1"/>
        <xdr:cNvSpPr txBox="1">
          <a:spLocks noChangeArrowheads="1"/>
        </xdr:cNvSpPr>
      </xdr:nvSpPr>
      <xdr:spPr>
        <a:xfrm>
          <a:off x="47625" y="104775"/>
          <a:ext cx="3676650" cy="266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Heat Gain From Occupants - Btu/hr person</a:t>
          </a:r>
        </a:p>
      </xdr:txBody>
    </xdr:sp>
    <xdr:clientData/>
  </xdr:twoCellAnchor>
  <xdr:twoCellAnchor>
    <xdr:from>
      <xdr:col>1</xdr:col>
      <xdr:colOff>133350</xdr:colOff>
      <xdr:row>12</xdr:row>
      <xdr:rowOff>19050</xdr:rowOff>
    </xdr:from>
    <xdr:to>
      <xdr:col>8</xdr:col>
      <xdr:colOff>457200</xdr:colOff>
      <xdr:row>14</xdr:row>
      <xdr:rowOff>114300</xdr:rowOff>
    </xdr:to>
    <xdr:sp>
      <xdr:nvSpPr>
        <xdr:cNvPr id="2" name="TextBox 3"/>
        <xdr:cNvSpPr txBox="1">
          <a:spLocks noChangeArrowheads="1"/>
        </xdr:cNvSpPr>
      </xdr:nvSpPr>
      <xdr:spPr>
        <a:xfrm>
          <a:off x="885825" y="1962150"/>
          <a:ext cx="4714875" cy="4191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Heat Gain From Lighting - Watts 
(For incandescent fixtures, Bulb Watts = Fixture Watts)</a:t>
          </a:r>
        </a:p>
      </xdr:txBody>
    </xdr:sp>
    <xdr:clientData/>
  </xdr:twoCellAnchor>
  <xdr:twoCellAnchor>
    <xdr:from>
      <xdr:col>12</xdr:col>
      <xdr:colOff>152400</xdr:colOff>
      <xdr:row>0</xdr:row>
      <xdr:rowOff>114300</xdr:rowOff>
    </xdr:from>
    <xdr:to>
      <xdr:col>16</xdr:col>
      <xdr:colOff>561975</xdr:colOff>
      <xdr:row>1</xdr:row>
      <xdr:rowOff>152400</xdr:rowOff>
    </xdr:to>
    <xdr:sp>
      <xdr:nvSpPr>
        <xdr:cNvPr id="3" name="TextBox 4"/>
        <xdr:cNvSpPr txBox="1">
          <a:spLocks noChangeArrowheads="1"/>
        </xdr:cNvSpPr>
      </xdr:nvSpPr>
      <xdr:spPr>
        <a:xfrm>
          <a:off x="7734300" y="114300"/>
          <a:ext cx="284797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Heat Gain From Office Equipment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3</xdr:row>
      <xdr:rowOff>133350</xdr:rowOff>
    </xdr:from>
    <xdr:to>
      <xdr:col>8</xdr:col>
      <xdr:colOff>180975</xdr:colOff>
      <xdr:row>5</xdr:row>
      <xdr:rowOff>38100</xdr:rowOff>
    </xdr:to>
    <xdr:sp>
      <xdr:nvSpPr>
        <xdr:cNvPr id="1" name="TextBox 4"/>
        <xdr:cNvSpPr txBox="1">
          <a:spLocks noChangeArrowheads="1"/>
        </xdr:cNvSpPr>
      </xdr:nvSpPr>
      <xdr:spPr>
        <a:xfrm>
          <a:off x="114300" y="619125"/>
          <a:ext cx="49434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Cooling Load Factors - Lights (Lights Turned on between 7 &amp; 8 am)</a:t>
          </a:r>
        </a:p>
      </xdr:txBody>
    </xdr:sp>
    <xdr:clientData/>
  </xdr:twoCellAnchor>
  <xdr:twoCellAnchor>
    <xdr:from>
      <xdr:col>0</xdr:col>
      <xdr:colOff>104775</xdr:colOff>
      <xdr:row>11</xdr:row>
      <xdr:rowOff>133350</xdr:rowOff>
    </xdr:from>
    <xdr:to>
      <xdr:col>11</xdr:col>
      <xdr:colOff>95250</xdr:colOff>
      <xdr:row>13</xdr:row>
      <xdr:rowOff>38100</xdr:rowOff>
    </xdr:to>
    <xdr:sp>
      <xdr:nvSpPr>
        <xdr:cNvPr id="2" name="TextBox 5"/>
        <xdr:cNvSpPr txBox="1">
          <a:spLocks noChangeArrowheads="1"/>
        </xdr:cNvSpPr>
      </xdr:nvSpPr>
      <xdr:spPr>
        <a:xfrm>
          <a:off x="104775" y="1914525"/>
          <a:ext cx="6696075"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Cooling Load Factors - People &amp; Unhooded Equip. (Occupancy Begins between 7 &amp; 8 am)</a:t>
          </a:r>
        </a:p>
      </xdr:txBody>
    </xdr:sp>
    <xdr:clientData/>
  </xdr:twoCellAnchor>
  <xdr:twoCellAnchor>
    <xdr:from>
      <xdr:col>0</xdr:col>
      <xdr:colOff>142875</xdr:colOff>
      <xdr:row>19</xdr:row>
      <xdr:rowOff>114300</xdr:rowOff>
    </xdr:from>
    <xdr:to>
      <xdr:col>10</xdr:col>
      <xdr:colOff>66675</xdr:colOff>
      <xdr:row>21</xdr:row>
      <xdr:rowOff>47625</xdr:rowOff>
    </xdr:to>
    <xdr:sp>
      <xdr:nvSpPr>
        <xdr:cNvPr id="3" name="TextBox 6"/>
        <xdr:cNvSpPr txBox="1">
          <a:spLocks noChangeArrowheads="1"/>
        </xdr:cNvSpPr>
      </xdr:nvSpPr>
      <xdr:spPr>
        <a:xfrm>
          <a:off x="142875" y="3190875"/>
          <a:ext cx="6019800" cy="257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Cooling Load Factors - Hooded Equipment (Occupancy Begins between 7 &amp; 8 am)</a:t>
          </a:r>
        </a:p>
      </xdr:txBody>
    </xdr:sp>
    <xdr:clientData/>
  </xdr:twoCellAnchor>
  <xdr:twoCellAnchor>
    <xdr:from>
      <xdr:col>0</xdr:col>
      <xdr:colOff>257175</xdr:colOff>
      <xdr:row>0</xdr:row>
      <xdr:rowOff>95250</xdr:rowOff>
    </xdr:from>
    <xdr:to>
      <xdr:col>8</xdr:col>
      <xdr:colOff>542925</xdr:colOff>
      <xdr:row>2</xdr:row>
      <xdr:rowOff>57150</xdr:rowOff>
    </xdr:to>
    <xdr:sp>
      <xdr:nvSpPr>
        <xdr:cNvPr id="4" name="TextBox 7"/>
        <xdr:cNvSpPr txBox="1">
          <a:spLocks noChangeArrowheads="1"/>
        </xdr:cNvSpPr>
      </xdr:nvSpPr>
      <xdr:spPr>
        <a:xfrm>
          <a:off x="257175" y="95250"/>
          <a:ext cx="5162550" cy="285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Note:  To Determine Zone Type, Go To Wall &amp; Roof Types Worksheet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3.vml" /><Relationship Id="rId3"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oleObject" Target="../embeddings/oleObject_7_1.bin" /><Relationship Id="rId3" Type="http://schemas.openxmlformats.org/officeDocument/2006/relationships/vmlDrawing" Target="../drawings/vmlDrawing2.vml" /><Relationship Id="rId4" Type="http://schemas.openxmlformats.org/officeDocument/2006/relationships/drawing" Target="../drawings/drawing8.x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codeName="Sheet1">
    <pageSetUpPr fitToPage="1"/>
  </sheetPr>
  <dimension ref="A1:U71"/>
  <sheetViews>
    <sheetView tabSelected="1" zoomScale="75" zoomScaleNormal="75" workbookViewId="0" topLeftCell="A1">
      <selection activeCell="I14" sqref="I14"/>
    </sheetView>
  </sheetViews>
  <sheetFormatPr defaultColWidth="9.140625" defaultRowHeight="12.75"/>
  <cols>
    <col min="1" max="1" width="15.57421875" style="0" customWidth="1"/>
    <col min="2" max="2" width="12.28125" style="0" customWidth="1"/>
    <col min="3" max="3" width="10.8515625" style="0" customWidth="1"/>
    <col min="4" max="4" width="10.140625" style="0" customWidth="1"/>
    <col min="5" max="5" width="7.28125" style="0" customWidth="1"/>
    <col min="6" max="6" width="9.57421875" style="0" customWidth="1"/>
    <col min="7" max="7" width="8.57421875" style="0" customWidth="1"/>
    <col min="8" max="8" width="10.7109375" style="0" customWidth="1"/>
    <col min="9" max="9" width="8.57421875" style="0" customWidth="1"/>
    <col min="10" max="10" width="9.00390625" style="0" customWidth="1"/>
    <col min="11" max="11" width="7.8515625" style="0" customWidth="1"/>
    <col min="12" max="12" width="10.7109375" style="0" customWidth="1"/>
    <col min="13" max="13" width="8.57421875" style="0" customWidth="1"/>
    <col min="14" max="14" width="8.8515625" style="0" customWidth="1"/>
    <col min="15" max="15" width="8.140625" style="0" customWidth="1"/>
    <col min="16" max="16" width="10.7109375" style="0" customWidth="1"/>
    <col min="17" max="17" width="8.57421875" style="0" customWidth="1"/>
    <col min="18" max="18" width="9.421875" style="0" customWidth="1"/>
    <col min="19" max="19" width="7.57421875" style="0" customWidth="1"/>
    <col min="20" max="20" width="10.7109375" style="0" customWidth="1"/>
    <col min="21" max="21" width="8.57421875" style="0" customWidth="1"/>
  </cols>
  <sheetData>
    <row r="1" spans="1:4" ht="12.75">
      <c r="A1" s="5" t="s">
        <v>146</v>
      </c>
      <c r="B1" s="15" t="s">
        <v>232</v>
      </c>
      <c r="C1" t="s">
        <v>149</v>
      </c>
      <c r="D1" s="14" t="s">
        <v>233</v>
      </c>
    </row>
    <row r="2" spans="1:6" ht="12.75">
      <c r="A2" s="5" t="s">
        <v>236</v>
      </c>
      <c r="B2" s="5" t="s">
        <v>0</v>
      </c>
      <c r="C2" s="16">
        <v>20</v>
      </c>
      <c r="D2" s="5"/>
      <c r="E2" s="5"/>
      <c r="F2" s="5"/>
    </row>
    <row r="3" spans="1:6" ht="12.75">
      <c r="A3" s="5" t="s">
        <v>49</v>
      </c>
      <c r="B3" s="5" t="s">
        <v>50</v>
      </c>
      <c r="C3" s="16">
        <v>70</v>
      </c>
      <c r="D3" s="5"/>
      <c r="E3" s="5"/>
      <c r="F3" s="5"/>
    </row>
    <row r="4" spans="1:9" ht="12.75">
      <c r="A4" s="5" t="s">
        <v>237</v>
      </c>
      <c r="B4" s="5" t="s">
        <v>1</v>
      </c>
      <c r="C4" s="16">
        <v>96</v>
      </c>
      <c r="D4" s="5" t="s">
        <v>2</v>
      </c>
      <c r="E4" s="16">
        <v>76</v>
      </c>
      <c r="F4" s="5" t="s">
        <v>3</v>
      </c>
      <c r="G4" s="15">
        <v>20</v>
      </c>
      <c r="H4" s="2" t="s">
        <v>64</v>
      </c>
      <c r="I4" s="28">
        <f>C3-C2</f>
        <v>50</v>
      </c>
    </row>
    <row r="5" spans="1:9" ht="12.75">
      <c r="A5" s="5" t="s">
        <v>49</v>
      </c>
      <c r="B5" s="5" t="s">
        <v>50</v>
      </c>
      <c r="C5" s="16">
        <v>75</v>
      </c>
      <c r="D5" s="5" t="s">
        <v>51</v>
      </c>
      <c r="E5" s="16">
        <v>63</v>
      </c>
      <c r="F5" s="9" t="s">
        <v>61</v>
      </c>
      <c r="G5" s="28">
        <f>C4-C5</f>
        <v>21</v>
      </c>
      <c r="H5" s="5" t="s">
        <v>53</v>
      </c>
      <c r="I5" s="28">
        <f>C4-(G4/2)</f>
        <v>86</v>
      </c>
    </row>
    <row r="6" spans="2:9" ht="12.75">
      <c r="B6" s="5" t="s">
        <v>54</v>
      </c>
      <c r="C6" s="26">
        <f>SpcHum(C4,E4,C7)</f>
        <v>0.01485756071449155</v>
      </c>
      <c r="D6" t="s">
        <v>55</v>
      </c>
      <c r="E6" s="25">
        <f>SpcHum(C5,E5,C7)</f>
        <v>0.009623637359863935</v>
      </c>
      <c r="F6" s="2" t="s">
        <v>56</v>
      </c>
      <c r="G6" s="41">
        <f>C6-E6</f>
        <v>0.005233923354627615</v>
      </c>
      <c r="H6" s="5" t="s">
        <v>52</v>
      </c>
      <c r="I6" s="28">
        <f>(78-C5)+(I5-85)</f>
        <v>4</v>
      </c>
    </row>
    <row r="7" spans="2:20" ht="12.75">
      <c r="B7" s="5" t="s">
        <v>145</v>
      </c>
      <c r="C7" s="15">
        <v>200</v>
      </c>
      <c r="D7" s="27" t="s">
        <v>151</v>
      </c>
      <c r="E7" s="14">
        <v>32</v>
      </c>
      <c r="H7" s="10" t="s">
        <v>152</v>
      </c>
      <c r="L7" s="10" t="s">
        <v>153</v>
      </c>
      <c r="P7" s="10" t="s">
        <v>154</v>
      </c>
      <c r="T7" s="10" t="s">
        <v>155</v>
      </c>
    </row>
    <row r="8" spans="6:21" ht="14.25">
      <c r="F8" s="3" t="s">
        <v>238</v>
      </c>
      <c r="G8" s="3" t="s">
        <v>43</v>
      </c>
      <c r="H8" s="3" t="s">
        <v>44</v>
      </c>
      <c r="I8" s="3" t="s">
        <v>45</v>
      </c>
      <c r="J8" s="3" t="s">
        <v>238</v>
      </c>
      <c r="K8" s="3" t="s">
        <v>43</v>
      </c>
      <c r="L8" s="3" t="s">
        <v>44</v>
      </c>
      <c r="M8" s="3" t="s">
        <v>45</v>
      </c>
      <c r="N8" s="3" t="s">
        <v>238</v>
      </c>
      <c r="O8" s="3" t="s">
        <v>43</v>
      </c>
      <c r="P8" s="3" t="s">
        <v>44</v>
      </c>
      <c r="Q8" s="3" t="s">
        <v>45</v>
      </c>
      <c r="R8" s="3" t="s">
        <v>238</v>
      </c>
      <c r="S8" s="3" t="s">
        <v>43</v>
      </c>
      <c r="T8" s="3" t="s">
        <v>44</v>
      </c>
      <c r="U8" s="3" t="s">
        <v>45</v>
      </c>
    </row>
    <row r="9" spans="1:18" ht="12.75">
      <c r="A9" s="1" t="s">
        <v>8</v>
      </c>
      <c r="B9" t="s">
        <v>33</v>
      </c>
      <c r="C9" t="s">
        <v>34</v>
      </c>
      <c r="D9" t="s">
        <v>35</v>
      </c>
      <c r="N9" s="11"/>
      <c r="R9" s="11"/>
    </row>
    <row r="10" spans="1:21" ht="12.75">
      <c r="A10" t="s">
        <v>4</v>
      </c>
      <c r="B10" s="15"/>
      <c r="C10" s="62">
        <v>35</v>
      </c>
      <c r="D10" s="62">
        <v>35</v>
      </c>
      <c r="F10" s="15">
        <v>0</v>
      </c>
      <c r="G10" s="8">
        <f>B10*C10*F10/1000</f>
        <v>0</v>
      </c>
      <c r="H10" s="8">
        <f>B10*D10*F10/1000</f>
        <v>0</v>
      </c>
      <c r="I10" s="8"/>
      <c r="J10" s="15"/>
      <c r="K10" s="8">
        <f>B10*C10*J10/1000</f>
        <v>0</v>
      </c>
      <c r="L10" s="8">
        <f>B10*D10*J10/1000</f>
        <v>0</v>
      </c>
      <c r="M10" s="8"/>
      <c r="N10" s="15"/>
      <c r="O10" s="8">
        <f>B10*C10*N10/1000</f>
        <v>0</v>
      </c>
      <c r="P10" s="8">
        <f>B10*D10*N10/1000</f>
        <v>0</v>
      </c>
      <c r="Q10" s="8"/>
      <c r="R10" s="15"/>
      <c r="S10" s="8">
        <f>B10*C10*R10/1000</f>
        <v>0</v>
      </c>
      <c r="T10" s="8">
        <f>B10*D10*R10/1000</f>
        <v>0</v>
      </c>
      <c r="U10" s="8"/>
    </row>
    <row r="11" spans="1:21" ht="12.75">
      <c r="A11" t="s">
        <v>5</v>
      </c>
      <c r="B11" s="15"/>
      <c r="C11" s="62">
        <v>142</v>
      </c>
      <c r="D11" s="62">
        <v>48</v>
      </c>
      <c r="F11" s="15">
        <v>0</v>
      </c>
      <c r="G11" s="8">
        <f>B11*C11*F11/1000</f>
        <v>0</v>
      </c>
      <c r="H11" s="8">
        <f>B11*D11*F11/1000</f>
        <v>0</v>
      </c>
      <c r="I11" s="8"/>
      <c r="J11" s="15"/>
      <c r="K11" s="8">
        <f>B11*C11*J11/1000</f>
        <v>0</v>
      </c>
      <c r="L11" s="8">
        <f>B11*D11*J11/1000</f>
        <v>0</v>
      </c>
      <c r="M11" s="8"/>
      <c r="N11" s="15"/>
      <c r="O11" s="8">
        <f>B11*C11*N11/1000</f>
        <v>0</v>
      </c>
      <c r="P11" s="8">
        <f>B11*D11*N11/1000</f>
        <v>0</v>
      </c>
      <c r="Q11" s="8"/>
      <c r="R11" s="15"/>
      <c r="S11" s="8">
        <f>B11*C11*R11/1000</f>
        <v>0</v>
      </c>
      <c r="T11" s="8">
        <f>B11*D11*R11/1000</f>
        <v>0</v>
      </c>
      <c r="U11" s="8"/>
    </row>
    <row r="12" spans="1:21" ht="12.75">
      <c r="A12" t="s">
        <v>6</v>
      </c>
      <c r="B12" s="15"/>
      <c r="C12" s="62">
        <v>43</v>
      </c>
      <c r="D12" s="62">
        <v>48</v>
      </c>
      <c r="F12" s="15">
        <v>0</v>
      </c>
      <c r="G12" s="8">
        <f>B12*C12*F12/1000</f>
        <v>0</v>
      </c>
      <c r="H12" s="8">
        <f>B12*D12*F12/1000</f>
        <v>0</v>
      </c>
      <c r="I12" s="8"/>
      <c r="J12" s="15"/>
      <c r="K12" s="8">
        <f>B12*C12*J12/1000</f>
        <v>0</v>
      </c>
      <c r="L12" s="8">
        <f>B12*D12*J12/1000</f>
        <v>0</v>
      </c>
      <c r="M12" s="8"/>
      <c r="N12" s="15"/>
      <c r="O12" s="8">
        <f>B12*C12*N12/1000</f>
        <v>0</v>
      </c>
      <c r="P12" s="8">
        <f>B12*D12*N12/1000</f>
        <v>0</v>
      </c>
      <c r="Q12" s="8"/>
      <c r="R12" s="15"/>
      <c r="S12" s="8">
        <f>B12*C12*R12/1000</f>
        <v>0</v>
      </c>
      <c r="T12" s="8">
        <f>B12*D12*R12/1000</f>
        <v>0</v>
      </c>
      <c r="U12" s="8"/>
    </row>
    <row r="13" spans="1:21" ht="12.75">
      <c r="A13" t="s">
        <v>7</v>
      </c>
      <c r="B13" s="15"/>
      <c r="C13" s="62">
        <v>32</v>
      </c>
      <c r="D13" s="62">
        <v>140</v>
      </c>
      <c r="F13" s="15">
        <v>0</v>
      </c>
      <c r="G13" s="8">
        <f>B13*C13*F13/1000</f>
        <v>0</v>
      </c>
      <c r="H13" s="8">
        <f>B13*D13*F13/1000</f>
        <v>0</v>
      </c>
      <c r="I13" s="8"/>
      <c r="J13" s="15"/>
      <c r="K13" s="8">
        <f>B13*C13*J13/1000</f>
        <v>0</v>
      </c>
      <c r="L13" s="8">
        <f>B13*D13*J13/1000</f>
        <v>0</v>
      </c>
      <c r="M13" s="8"/>
      <c r="N13" s="15"/>
      <c r="O13" s="8">
        <f>B13*C13*N13/1000</f>
        <v>0</v>
      </c>
      <c r="P13" s="8">
        <f>B13*D13*N13/1000</f>
        <v>0</v>
      </c>
      <c r="Q13" s="8"/>
      <c r="R13" s="15"/>
      <c r="S13" s="8">
        <f>B13*C13*R13/1000</f>
        <v>0</v>
      </c>
      <c r="T13" s="8">
        <f>B13*D13*R13/1000</f>
        <v>0</v>
      </c>
      <c r="U13" s="8"/>
    </row>
    <row r="14" spans="1:21" ht="12.75">
      <c r="A14" t="s">
        <v>60</v>
      </c>
      <c r="B14" s="14"/>
      <c r="C14" s="14"/>
      <c r="D14" s="14"/>
      <c r="F14" s="15"/>
      <c r="G14" s="8">
        <f>B14*C14*F14/1000</f>
        <v>0</v>
      </c>
      <c r="H14" s="8">
        <f>B14*D14*F14/1000</f>
        <v>0</v>
      </c>
      <c r="I14" s="8"/>
      <c r="J14" s="15"/>
      <c r="K14" s="8">
        <f>B14*C14*J14/1000</f>
        <v>0</v>
      </c>
      <c r="L14" s="8">
        <f>B14*D14*J14/1000</f>
        <v>0</v>
      </c>
      <c r="M14" s="8"/>
      <c r="N14" s="15"/>
      <c r="O14" s="8">
        <f>B14*C14*N14/1000</f>
        <v>0</v>
      </c>
      <c r="P14" s="8">
        <f>B14*D14*N14/1000</f>
        <v>0</v>
      </c>
      <c r="Q14" s="8"/>
      <c r="R14" s="15"/>
      <c r="S14" s="8">
        <f>B14*C14*R14/1000</f>
        <v>0</v>
      </c>
      <c r="T14" s="8">
        <f>B14*D14*R14/1000</f>
        <v>0</v>
      </c>
      <c r="U14" s="8"/>
    </row>
    <row r="15" spans="6:21" ht="12.75">
      <c r="F15" s="11"/>
      <c r="G15" s="8"/>
      <c r="H15" s="8"/>
      <c r="I15" s="8"/>
      <c r="J15" s="15"/>
      <c r="K15" s="8"/>
      <c r="L15" s="8"/>
      <c r="M15" s="8"/>
      <c r="N15" s="15"/>
      <c r="O15" s="8"/>
      <c r="P15" s="8"/>
      <c r="Q15" s="8"/>
      <c r="R15" s="15"/>
      <c r="S15" s="8"/>
      <c r="T15" s="8"/>
      <c r="U15" s="8"/>
    </row>
    <row r="16" spans="1:21" ht="14.25">
      <c r="A16" s="1" t="s">
        <v>9</v>
      </c>
      <c r="B16" t="s">
        <v>239</v>
      </c>
      <c r="C16" t="s">
        <v>36</v>
      </c>
      <c r="D16" t="s">
        <v>37</v>
      </c>
      <c r="E16" s="2" t="s">
        <v>38</v>
      </c>
      <c r="F16" s="3" t="s">
        <v>238</v>
      </c>
      <c r="G16" s="8"/>
      <c r="H16" s="8"/>
      <c r="I16" s="8"/>
      <c r="J16" s="3" t="s">
        <v>238</v>
      </c>
      <c r="K16" s="8"/>
      <c r="L16" s="8"/>
      <c r="M16" s="8"/>
      <c r="N16" s="3" t="s">
        <v>238</v>
      </c>
      <c r="O16" s="8"/>
      <c r="P16" s="8"/>
      <c r="Q16" s="8"/>
      <c r="R16" s="3" t="s">
        <v>238</v>
      </c>
      <c r="S16" s="8"/>
      <c r="T16" s="8"/>
      <c r="U16" s="8"/>
    </row>
    <row r="17" spans="1:21" ht="12.75">
      <c r="A17" t="s">
        <v>4</v>
      </c>
      <c r="B17" s="15"/>
      <c r="C17" s="15">
        <v>4</v>
      </c>
      <c r="D17" s="15">
        <v>14</v>
      </c>
      <c r="E17">
        <f>I4</f>
        <v>50</v>
      </c>
      <c r="F17" s="15">
        <v>0</v>
      </c>
      <c r="G17" s="8">
        <f>B17*(C17+I6)*F17/1000</f>
        <v>0</v>
      </c>
      <c r="H17" s="8">
        <f>B17*(D17+I6)*F17/1000</f>
        <v>0</v>
      </c>
      <c r="I17" s="8">
        <f aca="true" t="shared" si="0" ref="I17:I22">B17*E17*F17/1000</f>
        <v>0</v>
      </c>
      <c r="J17" s="15"/>
      <c r="K17" s="8">
        <f>B17*(C17+I6)*J17/1000</f>
        <v>0</v>
      </c>
      <c r="L17" s="8">
        <f>B17*(D17+I6)*J17/1000</f>
        <v>0</v>
      </c>
      <c r="M17" s="8">
        <f aca="true" t="shared" si="1" ref="M17:M22">B17*E17*J17/1000</f>
        <v>0</v>
      </c>
      <c r="N17" s="15"/>
      <c r="O17" s="8">
        <f>B17*(C17+I6)*N17/1000</f>
        <v>0</v>
      </c>
      <c r="P17" s="8">
        <f>B17*(D17+I6)*N17/1000</f>
        <v>0</v>
      </c>
      <c r="Q17" s="8">
        <f aca="true" t="shared" si="2" ref="Q17:Q22">B17*E17*N17/1000</f>
        <v>0</v>
      </c>
      <c r="R17" s="15"/>
      <c r="S17" s="8">
        <f>B17*(C17+I6)*R17/1000</f>
        <v>0</v>
      </c>
      <c r="T17" s="8">
        <f>B17*(D17+I6)*R17/1000</f>
        <v>0</v>
      </c>
      <c r="U17" s="8">
        <f aca="true" t="shared" si="3" ref="U17:U22">B17*E17*R17/1000</f>
        <v>0</v>
      </c>
    </row>
    <row r="18" spans="1:21" ht="12.75">
      <c r="A18" t="s">
        <v>5</v>
      </c>
      <c r="B18" s="15"/>
      <c r="C18" s="15">
        <v>4</v>
      </c>
      <c r="D18" s="15">
        <v>14</v>
      </c>
      <c r="E18">
        <f>I4</f>
        <v>50</v>
      </c>
      <c r="F18" s="15">
        <v>0</v>
      </c>
      <c r="G18" s="8">
        <f>B18*(C18+I6)*F18/1000</f>
        <v>0</v>
      </c>
      <c r="H18" s="8">
        <f>B18*(D18+I6)*F18/1000</f>
        <v>0</v>
      </c>
      <c r="I18" s="8">
        <f t="shared" si="0"/>
        <v>0</v>
      </c>
      <c r="J18" s="15"/>
      <c r="K18" s="8">
        <f>B18*(C18+I6)*J18/1000</f>
        <v>0</v>
      </c>
      <c r="L18" s="8">
        <f>B18*(D18+I6)*J18/1000</f>
        <v>0</v>
      </c>
      <c r="M18" s="8">
        <f t="shared" si="1"/>
        <v>0</v>
      </c>
      <c r="N18" s="15"/>
      <c r="O18" s="8">
        <f>B18*(C18+I6)*N18/1000</f>
        <v>0</v>
      </c>
      <c r="P18" s="8">
        <f>B18*(D18+I6)*N18/1000</f>
        <v>0</v>
      </c>
      <c r="Q18" s="8">
        <f t="shared" si="2"/>
        <v>0</v>
      </c>
      <c r="R18" s="15"/>
      <c r="S18" s="8">
        <f>B18*(C18+I6)*R18/1000</f>
        <v>0</v>
      </c>
      <c r="T18" s="8">
        <f>B18*(D18+I6)*R18/1000</f>
        <v>0</v>
      </c>
      <c r="U18" s="8">
        <f t="shared" si="3"/>
        <v>0</v>
      </c>
    </row>
    <row r="19" spans="1:21" ht="12.75">
      <c r="A19" t="s">
        <v>6</v>
      </c>
      <c r="B19" s="15"/>
      <c r="C19" s="15">
        <v>4</v>
      </c>
      <c r="D19" s="15">
        <v>14</v>
      </c>
      <c r="E19">
        <f>I4</f>
        <v>50</v>
      </c>
      <c r="F19" s="15">
        <v>0</v>
      </c>
      <c r="G19" s="8">
        <f>B19*(C19+I6)*F19/1000</f>
        <v>0</v>
      </c>
      <c r="H19" s="8">
        <f>B19*(D19+I6)*F19/1000</f>
        <v>0</v>
      </c>
      <c r="I19" s="8">
        <f t="shared" si="0"/>
        <v>0</v>
      </c>
      <c r="J19" s="15"/>
      <c r="K19" s="8">
        <f>B19*(C19+I6)*J19/1000</f>
        <v>0</v>
      </c>
      <c r="L19" s="8">
        <f>B19*(D19+I6)*J19/1000</f>
        <v>0</v>
      </c>
      <c r="M19" s="8">
        <f t="shared" si="1"/>
        <v>0</v>
      </c>
      <c r="N19" s="15"/>
      <c r="O19" s="8">
        <f>B19*(C19+I6)*N19/1000</f>
        <v>0</v>
      </c>
      <c r="P19" s="8">
        <f>B19*(D19+I6)*N19/1000</f>
        <v>0</v>
      </c>
      <c r="Q19" s="8">
        <f t="shared" si="2"/>
        <v>0</v>
      </c>
      <c r="R19" s="15"/>
      <c r="S19" s="8">
        <f>B19*(C19+I6)*R19/1000</f>
        <v>0</v>
      </c>
      <c r="T19" s="8">
        <f>B19*(D19+I6)*R19/1000</f>
        <v>0</v>
      </c>
      <c r="U19" s="8">
        <f t="shared" si="3"/>
        <v>0</v>
      </c>
    </row>
    <row r="20" spans="1:21" ht="12.75">
      <c r="A20" t="s">
        <v>7</v>
      </c>
      <c r="B20" s="15"/>
      <c r="C20" s="15">
        <v>4</v>
      </c>
      <c r="D20" s="15">
        <v>14</v>
      </c>
      <c r="E20">
        <f>I4</f>
        <v>50</v>
      </c>
      <c r="F20" s="15">
        <v>0</v>
      </c>
      <c r="G20" s="8">
        <f>B20*(C20+I6)*F20/1000</f>
        <v>0</v>
      </c>
      <c r="H20" s="8">
        <f>B20*(D20+I6)*F20/1000</f>
        <v>0</v>
      </c>
      <c r="I20" s="8">
        <f t="shared" si="0"/>
        <v>0</v>
      </c>
      <c r="J20" s="15"/>
      <c r="K20" s="8">
        <f>B20*(C20+I6)*J20/1000</f>
        <v>0</v>
      </c>
      <c r="L20" s="8">
        <f>B20*(D20+I6)*J20/1000</f>
        <v>0</v>
      </c>
      <c r="M20" s="8">
        <f t="shared" si="1"/>
        <v>0</v>
      </c>
      <c r="N20" s="15"/>
      <c r="O20" s="8">
        <f>B20*(C20+I6)*N20/1000</f>
        <v>0</v>
      </c>
      <c r="P20" s="8">
        <f>B20*(D20+I6)*N20/1000</f>
        <v>0</v>
      </c>
      <c r="Q20" s="8">
        <f t="shared" si="2"/>
        <v>0</v>
      </c>
      <c r="R20" s="15"/>
      <c r="S20" s="8">
        <f>B20*(C20+I6)*R20/1000</f>
        <v>0</v>
      </c>
      <c r="T20" s="8">
        <f>B20*(D20+I6)*R20/1000</f>
        <v>0</v>
      </c>
      <c r="U20" s="8">
        <f t="shared" si="3"/>
        <v>0</v>
      </c>
    </row>
    <row r="21" spans="1:21" ht="12.75">
      <c r="A21" t="s">
        <v>60</v>
      </c>
      <c r="B21" s="15"/>
      <c r="C21" s="15"/>
      <c r="D21" s="15"/>
      <c r="E21">
        <f>I4</f>
        <v>50</v>
      </c>
      <c r="F21" s="15"/>
      <c r="G21" s="8">
        <f>B21*(C21+I6)*F21/1000</f>
        <v>0</v>
      </c>
      <c r="H21" s="8">
        <f>B21*(D21+I6)*F21/1000</f>
        <v>0</v>
      </c>
      <c r="I21" s="8">
        <f t="shared" si="0"/>
        <v>0</v>
      </c>
      <c r="J21" s="15"/>
      <c r="K21" s="8">
        <f>B21*(C21+I6)*J21/1000</f>
        <v>0</v>
      </c>
      <c r="L21" s="8">
        <f>B21*(D21+I6)*J21/1000</f>
        <v>0</v>
      </c>
      <c r="M21" s="8">
        <f t="shared" si="1"/>
        <v>0</v>
      </c>
      <c r="N21" s="15"/>
      <c r="O21" s="8">
        <f>B21*(C21+I6)*N21/1000</f>
        <v>0</v>
      </c>
      <c r="P21" s="8">
        <f>B21*(D21+I6)*N21/1000</f>
        <v>0</v>
      </c>
      <c r="Q21" s="8">
        <f t="shared" si="2"/>
        <v>0</v>
      </c>
      <c r="R21" s="15"/>
      <c r="S21" s="8">
        <f>B21*(C21+I6)*R21/1000</f>
        <v>0</v>
      </c>
      <c r="T21" s="8">
        <f>B21*(D21+I6)*R21/1000</f>
        <v>0</v>
      </c>
      <c r="U21" s="8">
        <f t="shared" si="3"/>
        <v>0</v>
      </c>
    </row>
    <row r="22" spans="1:21" ht="12.75">
      <c r="A22" t="s">
        <v>60</v>
      </c>
      <c r="B22" s="15"/>
      <c r="C22" s="15"/>
      <c r="D22" s="15"/>
      <c r="E22">
        <f>I4</f>
        <v>50</v>
      </c>
      <c r="F22" s="15"/>
      <c r="G22" s="8">
        <f>B22*(C22+I6)*F22/1000</f>
        <v>0</v>
      </c>
      <c r="H22" s="8">
        <f>B22*(D22+I6)*F22/1000</f>
        <v>0</v>
      </c>
      <c r="I22" s="8">
        <f t="shared" si="0"/>
        <v>0</v>
      </c>
      <c r="J22" s="15"/>
      <c r="K22" s="8">
        <f>B22*(C22+I6)*J22/1000</f>
        <v>0</v>
      </c>
      <c r="L22" s="8">
        <f>B22*(D22+I6)*J22/1000</f>
        <v>0</v>
      </c>
      <c r="M22" s="8">
        <f t="shared" si="1"/>
        <v>0</v>
      </c>
      <c r="N22" s="15"/>
      <c r="O22" s="8">
        <f>B22*(C22+I6)*N22/1000</f>
        <v>0</v>
      </c>
      <c r="P22" s="8">
        <f>B22*(D22+I6)*N22/1000</f>
        <v>0</v>
      </c>
      <c r="Q22" s="8">
        <f t="shared" si="2"/>
        <v>0</v>
      </c>
      <c r="R22" s="15"/>
      <c r="S22" s="8">
        <f>B22*(C22+I6)*R22/1000</f>
        <v>0</v>
      </c>
      <c r="T22" s="8">
        <f>B22*(D22+I6)*R22/1000</f>
        <v>0</v>
      </c>
      <c r="U22" s="8">
        <f t="shared" si="3"/>
        <v>0</v>
      </c>
    </row>
    <row r="23" spans="1:21" ht="14.25">
      <c r="A23" s="1" t="s">
        <v>9</v>
      </c>
      <c r="B23" t="s">
        <v>239</v>
      </c>
      <c r="C23" t="s">
        <v>36</v>
      </c>
      <c r="D23" t="s">
        <v>37</v>
      </c>
      <c r="E23" s="2" t="s">
        <v>38</v>
      </c>
      <c r="F23" s="3" t="s">
        <v>238</v>
      </c>
      <c r="G23" s="8"/>
      <c r="H23" s="8"/>
      <c r="I23" s="8"/>
      <c r="J23" s="3" t="s">
        <v>238</v>
      </c>
      <c r="K23" s="8"/>
      <c r="L23" s="8"/>
      <c r="M23" s="8"/>
      <c r="N23" s="3" t="s">
        <v>238</v>
      </c>
      <c r="O23" s="8"/>
      <c r="P23" s="8"/>
      <c r="Q23" s="8"/>
      <c r="R23" s="3" t="s">
        <v>238</v>
      </c>
      <c r="S23" s="8"/>
      <c r="T23" s="8"/>
      <c r="U23" s="8"/>
    </row>
    <row r="24" spans="1:21" ht="12.75">
      <c r="A24" t="s">
        <v>10</v>
      </c>
      <c r="B24" s="15"/>
      <c r="C24" s="62">
        <v>10</v>
      </c>
      <c r="D24" s="62">
        <v>25</v>
      </c>
      <c r="E24">
        <f>I4</f>
        <v>50</v>
      </c>
      <c r="F24" s="15">
        <v>0</v>
      </c>
      <c r="G24" s="8">
        <f>B24*(C24+I6)*F24/1000</f>
        <v>0</v>
      </c>
      <c r="H24" s="8">
        <f>B24*(D24+I6)*F24/1000</f>
        <v>0</v>
      </c>
      <c r="I24" s="8">
        <f aca="true" t="shared" si="4" ref="I24:I29">B24*E24*F24/1000</f>
        <v>0</v>
      </c>
      <c r="J24" s="15"/>
      <c r="K24" s="8">
        <f>B24*(C24+I6)*J24/1000</f>
        <v>0</v>
      </c>
      <c r="L24" s="8">
        <f>B24*(D24+I6)*J24/1000</f>
        <v>0</v>
      </c>
      <c r="M24" s="8">
        <f aca="true" t="shared" si="5" ref="M24:M29">B24*E24*J24/1000</f>
        <v>0</v>
      </c>
      <c r="N24" s="15"/>
      <c r="O24" s="8">
        <f>B24*(C24+I6)*N24/1000</f>
        <v>0</v>
      </c>
      <c r="P24" s="8">
        <f>B24*(D24+I6)*N24/1000</f>
        <v>0</v>
      </c>
      <c r="Q24" s="8">
        <f aca="true" t="shared" si="6" ref="Q24:Q29">B24*E24*N24/1000</f>
        <v>0</v>
      </c>
      <c r="R24" s="15"/>
      <c r="S24" s="8">
        <f>B24*(C24+I6)*R24/1000</f>
        <v>0</v>
      </c>
      <c r="T24" s="8">
        <f>B24*(D24+I6)*R24/1000</f>
        <v>0</v>
      </c>
      <c r="U24" s="8">
        <f aca="true" t="shared" si="7" ref="U24:U29">B24*E24*R24/1000</f>
        <v>0</v>
      </c>
    </row>
    <row r="25" spans="1:21" ht="12.75">
      <c r="A25" t="s">
        <v>11</v>
      </c>
      <c r="B25" s="15"/>
      <c r="C25" s="62">
        <v>45</v>
      </c>
      <c r="D25" s="62">
        <v>38</v>
      </c>
      <c r="E25">
        <f>I4</f>
        <v>50</v>
      </c>
      <c r="F25" s="15">
        <v>0</v>
      </c>
      <c r="G25" s="8">
        <f>B25*(C25+I6)*F25/1000</f>
        <v>0</v>
      </c>
      <c r="H25" s="8">
        <f>B25*(D25+I6)*F25/1000</f>
        <v>0</v>
      </c>
      <c r="I25" s="8">
        <f t="shared" si="4"/>
        <v>0</v>
      </c>
      <c r="J25" s="15"/>
      <c r="K25" s="8">
        <f>B25*(C25+I6)*J25/1000</f>
        <v>0</v>
      </c>
      <c r="L25" s="8">
        <f>B25*(D25+I6)*J25/1000</f>
        <v>0</v>
      </c>
      <c r="M25" s="8">
        <f t="shared" si="5"/>
        <v>0</v>
      </c>
      <c r="N25" s="15"/>
      <c r="O25" s="8">
        <f>B25*(C25+I6)*N25/1000</f>
        <v>0</v>
      </c>
      <c r="P25" s="8">
        <f>B25*(D25+I6)*N25/1000</f>
        <v>0</v>
      </c>
      <c r="Q25" s="8">
        <f t="shared" si="6"/>
        <v>0</v>
      </c>
      <c r="R25" s="15"/>
      <c r="S25" s="8">
        <f>B25*(C25+I6)*R25/1000</f>
        <v>0</v>
      </c>
      <c r="T25" s="8">
        <f>B25*(D25+I6)*R25/1000</f>
        <v>0</v>
      </c>
      <c r="U25" s="8">
        <f t="shared" si="7"/>
        <v>0</v>
      </c>
    </row>
    <row r="26" spans="1:21" ht="12.75">
      <c r="A26" t="s">
        <v>12</v>
      </c>
      <c r="B26" s="15"/>
      <c r="C26" s="62">
        <v>6</v>
      </c>
      <c r="D26" s="62">
        <v>39</v>
      </c>
      <c r="E26">
        <f>I4</f>
        <v>50</v>
      </c>
      <c r="F26" s="15">
        <v>0</v>
      </c>
      <c r="G26" s="8">
        <f>B26*(C26+I6)*F26/1000</f>
        <v>0</v>
      </c>
      <c r="H26" s="8">
        <f>B26*(D26+I6)*F26/1000</f>
        <v>0</v>
      </c>
      <c r="I26" s="8">
        <f t="shared" si="4"/>
        <v>0</v>
      </c>
      <c r="J26" s="15"/>
      <c r="K26" s="8">
        <f>B26*(C26+I6)*J26/1000</f>
        <v>0</v>
      </c>
      <c r="L26" s="8">
        <f>B26*(D26+I6)*J26/1000</f>
        <v>0</v>
      </c>
      <c r="M26" s="8">
        <f t="shared" si="5"/>
        <v>0</v>
      </c>
      <c r="N26" s="15"/>
      <c r="O26" s="8">
        <f>B26*(C26+I6)*N26/1000</f>
        <v>0</v>
      </c>
      <c r="P26" s="8">
        <f>B26*(D26+I6)*N26/1000</f>
        <v>0</v>
      </c>
      <c r="Q26" s="8">
        <f t="shared" si="6"/>
        <v>0</v>
      </c>
      <c r="R26" s="15"/>
      <c r="S26" s="8">
        <f>B26*(C26+I6)*R26/1000</f>
        <v>0</v>
      </c>
      <c r="T26" s="8">
        <f>B26*(D26+I6)*R26/1000</f>
        <v>0</v>
      </c>
      <c r="U26" s="8">
        <f t="shared" si="7"/>
        <v>0</v>
      </c>
    </row>
    <row r="27" spans="1:21" ht="12.75">
      <c r="A27" t="s">
        <v>13</v>
      </c>
      <c r="B27" s="15"/>
      <c r="C27" s="62">
        <v>5</v>
      </c>
      <c r="D27" s="62">
        <v>33</v>
      </c>
      <c r="E27">
        <f>I4</f>
        <v>50</v>
      </c>
      <c r="F27" s="15">
        <v>0</v>
      </c>
      <c r="G27" s="8">
        <f>B27*(C27+I6)*F27/1000</f>
        <v>0</v>
      </c>
      <c r="H27" s="8">
        <f>B27*(D27+I6)*F27/1000</f>
        <v>0</v>
      </c>
      <c r="I27" s="8">
        <f t="shared" si="4"/>
        <v>0</v>
      </c>
      <c r="J27" s="15"/>
      <c r="K27" s="8">
        <f>B27*(C27+I6)*J27/1000</f>
        <v>0</v>
      </c>
      <c r="L27" s="8">
        <f>B27*(D27+I6)*J27/1000</f>
        <v>0</v>
      </c>
      <c r="M27" s="8">
        <f t="shared" si="5"/>
        <v>0</v>
      </c>
      <c r="N27" s="15"/>
      <c r="O27" s="8">
        <f>B27*(C27+I6)*N27/1000</f>
        <v>0</v>
      </c>
      <c r="P27" s="8">
        <f>B27*(D27+I6)*N27/1000</f>
        <v>0</v>
      </c>
      <c r="Q27" s="8">
        <f t="shared" si="6"/>
        <v>0</v>
      </c>
      <c r="R27" s="15"/>
      <c r="S27" s="8">
        <f>B27*(C27+I6)*R27/1000</f>
        <v>0</v>
      </c>
      <c r="T27" s="8">
        <f>B27*(D27+I6)*R27/1000</f>
        <v>0</v>
      </c>
      <c r="U27" s="8">
        <f t="shared" si="7"/>
        <v>0</v>
      </c>
    </row>
    <row r="28" spans="1:21" ht="12.75">
      <c r="A28" t="s">
        <v>60</v>
      </c>
      <c r="B28" s="15"/>
      <c r="C28" s="15"/>
      <c r="D28" s="15"/>
      <c r="E28">
        <f>I4</f>
        <v>50</v>
      </c>
      <c r="F28" s="15"/>
      <c r="G28" s="8">
        <f>B28*(C28+I6)*F28/1000</f>
        <v>0</v>
      </c>
      <c r="H28" s="8">
        <f>B28*(D28+I6)*F28/1000</f>
        <v>0</v>
      </c>
      <c r="I28" s="8">
        <f t="shared" si="4"/>
        <v>0</v>
      </c>
      <c r="J28" s="15"/>
      <c r="K28" s="8">
        <f>B28*(C28+I6)*J28/1000</f>
        <v>0</v>
      </c>
      <c r="L28" s="8">
        <f>B28*(D28+I6)*J28/1000</f>
        <v>0</v>
      </c>
      <c r="M28" s="8">
        <f t="shared" si="5"/>
        <v>0</v>
      </c>
      <c r="N28" s="15"/>
      <c r="O28" s="8">
        <f>B28*(C28+I6)*N28/1000</f>
        <v>0</v>
      </c>
      <c r="P28" s="8">
        <f>B28*(D28+I6)*N28/1000</f>
        <v>0</v>
      </c>
      <c r="Q28" s="8">
        <f t="shared" si="6"/>
        <v>0</v>
      </c>
      <c r="R28" s="15"/>
      <c r="S28" s="8">
        <f>B28*(C28+I6)*R28/1000</f>
        <v>0</v>
      </c>
      <c r="T28" s="8">
        <f>B28*(D28+I6)*R28/1000</f>
        <v>0</v>
      </c>
      <c r="U28" s="8">
        <f t="shared" si="7"/>
        <v>0</v>
      </c>
    </row>
    <row r="29" spans="1:21" ht="12.75">
      <c r="A29" t="s">
        <v>60</v>
      </c>
      <c r="B29" s="15"/>
      <c r="C29" s="15"/>
      <c r="D29" s="15"/>
      <c r="E29">
        <f>I4</f>
        <v>50</v>
      </c>
      <c r="F29" s="15"/>
      <c r="G29" s="8">
        <f>B29*(C29+I6)*F29/1000</f>
        <v>0</v>
      </c>
      <c r="H29" s="8">
        <f>B29*(D29+I6)*F29/1000</f>
        <v>0</v>
      </c>
      <c r="I29" s="8">
        <f t="shared" si="4"/>
        <v>0</v>
      </c>
      <c r="J29" s="15"/>
      <c r="K29" s="8">
        <f>B29*(C29+I6)*J29/1000</f>
        <v>0</v>
      </c>
      <c r="L29" s="8">
        <f>B29*(D29+I6)*J29/1000</f>
        <v>0</v>
      </c>
      <c r="M29" s="8">
        <f t="shared" si="5"/>
        <v>0</v>
      </c>
      <c r="N29" s="15"/>
      <c r="O29" s="8">
        <f>B29*(C29+I6)*N29/1000</f>
        <v>0</v>
      </c>
      <c r="P29" s="8">
        <f>B29*(D29+I6)*N29/1000</f>
        <v>0</v>
      </c>
      <c r="Q29" s="8">
        <f t="shared" si="6"/>
        <v>0</v>
      </c>
      <c r="R29" s="15"/>
      <c r="S29" s="8">
        <f>B29*(C29+I6)*R29/1000</f>
        <v>0</v>
      </c>
      <c r="T29" s="8">
        <f>B29*(D29+I6)*R29/1000</f>
        <v>0</v>
      </c>
      <c r="U29" s="8">
        <f t="shared" si="7"/>
        <v>0</v>
      </c>
    </row>
    <row r="30" spans="1:21" ht="14.25">
      <c r="A30" s="1" t="s">
        <v>9</v>
      </c>
      <c r="B30" t="s">
        <v>239</v>
      </c>
      <c r="C30" t="s">
        <v>36</v>
      </c>
      <c r="D30" t="s">
        <v>37</v>
      </c>
      <c r="E30" s="2" t="s">
        <v>38</v>
      </c>
      <c r="F30" s="3" t="s">
        <v>238</v>
      </c>
      <c r="G30" s="8"/>
      <c r="H30" s="8"/>
      <c r="I30" s="8"/>
      <c r="J30" s="3" t="s">
        <v>238</v>
      </c>
      <c r="K30" s="8"/>
      <c r="L30" s="8"/>
      <c r="M30" s="8"/>
      <c r="N30" s="3" t="s">
        <v>238</v>
      </c>
      <c r="O30" s="8"/>
      <c r="P30" s="8"/>
      <c r="Q30" s="8"/>
      <c r="R30" s="3" t="s">
        <v>238</v>
      </c>
      <c r="S30" s="8"/>
      <c r="T30" s="8"/>
      <c r="U30" s="8"/>
    </row>
    <row r="31" spans="1:21" ht="12.75">
      <c r="A31" t="s">
        <v>14</v>
      </c>
      <c r="B31" s="15"/>
      <c r="C31" s="62">
        <v>15</v>
      </c>
      <c r="D31" s="62">
        <v>30</v>
      </c>
      <c r="E31">
        <f>I4</f>
        <v>50</v>
      </c>
      <c r="F31" s="15"/>
      <c r="G31" s="8">
        <f>B31*(C31+I6)*F31/1000</f>
        <v>0</v>
      </c>
      <c r="H31" s="8">
        <f>B31*(D31+I6)*F31/1000</f>
        <v>0</v>
      </c>
      <c r="I31" s="8">
        <f aca="true" t="shared" si="8" ref="I31:I36">B31*E31*F31/1000</f>
        <v>0</v>
      </c>
      <c r="J31" s="15"/>
      <c r="K31" s="8">
        <f>B31*(C31+I6)*J31/1000</f>
        <v>0</v>
      </c>
      <c r="L31" s="8">
        <f>B31*(D31+I6)*J31/1000</f>
        <v>0</v>
      </c>
      <c r="M31" s="8">
        <f aca="true" t="shared" si="9" ref="M31:M36">B31*E31*J31/1000</f>
        <v>0</v>
      </c>
      <c r="N31" s="15"/>
      <c r="O31" s="8">
        <f>B31*(C31+I6)*N31/1000</f>
        <v>0</v>
      </c>
      <c r="P31" s="8">
        <f>B31*(D31+I6)*N31/1000</f>
        <v>0</v>
      </c>
      <c r="Q31" s="8">
        <f aca="true" t="shared" si="10" ref="Q31:Q36">B31*E31*N31/1000</f>
        <v>0</v>
      </c>
      <c r="R31" s="15"/>
      <c r="S31" s="8">
        <f>B31*(C31+I6)*R31/1000</f>
        <v>0</v>
      </c>
      <c r="T31" s="8">
        <f>B31*(D31+I6)*R31/1000</f>
        <v>0</v>
      </c>
      <c r="U31" s="8">
        <f aca="true" t="shared" si="11" ref="U31:U36">B31*E31*R31/1000</f>
        <v>0</v>
      </c>
    </row>
    <row r="32" spans="1:21" ht="12.75">
      <c r="A32" t="s">
        <v>15</v>
      </c>
      <c r="B32" s="15"/>
      <c r="C32" s="62">
        <v>64</v>
      </c>
      <c r="D32" s="62">
        <v>31</v>
      </c>
      <c r="E32">
        <f>I4</f>
        <v>50</v>
      </c>
      <c r="F32" s="15">
        <v>0</v>
      </c>
      <c r="G32" s="8">
        <f>B32*(C32+I6)*F32/1000</f>
        <v>0</v>
      </c>
      <c r="H32" s="8">
        <f>B32*(D32+I6)*F32/1000</f>
        <v>0</v>
      </c>
      <c r="I32" s="8">
        <f t="shared" si="8"/>
        <v>0</v>
      </c>
      <c r="J32" s="15"/>
      <c r="K32" s="8">
        <f>B32*(C32+I6)*J32/1000</f>
        <v>0</v>
      </c>
      <c r="L32" s="8">
        <f>B32*(D32+I6)*J32/1000</f>
        <v>0</v>
      </c>
      <c r="M32" s="8">
        <f t="shared" si="9"/>
        <v>0</v>
      </c>
      <c r="N32" s="15"/>
      <c r="O32" s="8">
        <f>B32*(C32+I6)*N32/1000</f>
        <v>0</v>
      </c>
      <c r="P32" s="8">
        <f>B32*(D32+I6)*N32/1000</f>
        <v>0</v>
      </c>
      <c r="Q32" s="8">
        <f t="shared" si="10"/>
        <v>0</v>
      </c>
      <c r="R32" s="15"/>
      <c r="S32" s="8">
        <f>B32*(C32+I6)*R32/1000</f>
        <v>0</v>
      </c>
      <c r="T32" s="8">
        <f>B32*(D32+I6)*R32/1000</f>
        <v>0</v>
      </c>
      <c r="U32" s="8">
        <f t="shared" si="11"/>
        <v>0</v>
      </c>
    </row>
    <row r="33" spans="1:21" ht="12.75">
      <c r="A33" t="s">
        <v>16</v>
      </c>
      <c r="B33" s="15"/>
      <c r="C33" s="62">
        <v>17</v>
      </c>
      <c r="D33" s="62">
        <v>43</v>
      </c>
      <c r="E33">
        <f>I4</f>
        <v>50</v>
      </c>
      <c r="F33" s="15"/>
      <c r="G33" s="8">
        <f>B33*(C33+I6)*F33/1000</f>
        <v>0</v>
      </c>
      <c r="H33" s="8">
        <f>B33*(D33+I6)*F33/1000</f>
        <v>0</v>
      </c>
      <c r="I33" s="8">
        <f t="shared" si="8"/>
        <v>0</v>
      </c>
      <c r="J33" s="15"/>
      <c r="K33" s="8">
        <f>B33*(C33+I6)*J33/1000</f>
        <v>0</v>
      </c>
      <c r="L33" s="8">
        <f>B33*(D33+I6)*J33/1000</f>
        <v>0</v>
      </c>
      <c r="M33" s="8">
        <f t="shared" si="9"/>
        <v>0</v>
      </c>
      <c r="N33" s="15"/>
      <c r="O33" s="8">
        <f>B33*(C33+I6)*N33/1000</f>
        <v>0</v>
      </c>
      <c r="P33" s="8">
        <f>B33*(D33+I6)*N33/1000</f>
        <v>0</v>
      </c>
      <c r="Q33" s="8">
        <f t="shared" si="10"/>
        <v>0</v>
      </c>
      <c r="R33" s="15"/>
      <c r="S33" s="8">
        <f>B33*(C33+I6)*R33/1000</f>
        <v>0</v>
      </c>
      <c r="T33" s="8">
        <f>B33*(D33+I6)*R33/1000</f>
        <v>0</v>
      </c>
      <c r="U33" s="8">
        <f t="shared" si="11"/>
        <v>0</v>
      </c>
    </row>
    <row r="34" spans="1:21" ht="12.75">
      <c r="A34" t="s">
        <v>17</v>
      </c>
      <c r="B34" s="15"/>
      <c r="C34" s="62">
        <v>13</v>
      </c>
      <c r="D34" s="62">
        <v>59</v>
      </c>
      <c r="E34">
        <f>I4</f>
        <v>50</v>
      </c>
      <c r="F34" s="15">
        <v>0</v>
      </c>
      <c r="G34" s="8">
        <f>B34*(C34+I6)*F34/1000</f>
        <v>0</v>
      </c>
      <c r="H34" s="8">
        <f>B34*(D34+I6)*F34/1000</f>
        <v>0</v>
      </c>
      <c r="I34" s="8">
        <f t="shared" si="8"/>
        <v>0</v>
      </c>
      <c r="J34" s="15"/>
      <c r="K34" s="8">
        <f>B34*(C34+I6)*J34/1000</f>
        <v>0</v>
      </c>
      <c r="L34" s="8">
        <f>B34*(D34+I6)*J34/1000</f>
        <v>0</v>
      </c>
      <c r="M34" s="8">
        <f t="shared" si="9"/>
        <v>0</v>
      </c>
      <c r="N34" s="15"/>
      <c r="O34" s="8">
        <f>B34*(C34+I6)*N34/1000</f>
        <v>0</v>
      </c>
      <c r="P34" s="8">
        <f>B34*(D34+I6)*N34/1000</f>
        <v>0</v>
      </c>
      <c r="Q34" s="8">
        <f t="shared" si="10"/>
        <v>0</v>
      </c>
      <c r="R34" s="15"/>
      <c r="S34" s="8">
        <f>B34*(C34+I6)*R34/1000</f>
        <v>0</v>
      </c>
      <c r="T34" s="8">
        <f>B34*(D34+I6)*R34/1000</f>
        <v>0</v>
      </c>
      <c r="U34" s="8">
        <f t="shared" si="11"/>
        <v>0</v>
      </c>
    </row>
    <row r="35" spans="1:21" ht="12.75">
      <c r="A35" t="s">
        <v>60</v>
      </c>
      <c r="B35" s="15"/>
      <c r="C35" s="15"/>
      <c r="D35" s="15"/>
      <c r="E35">
        <f>I4</f>
        <v>50</v>
      </c>
      <c r="F35" s="15"/>
      <c r="G35" s="8">
        <f>B35*(C35+I6)*F35/1000</f>
        <v>0</v>
      </c>
      <c r="H35" s="8">
        <f>B35*(D35+I6)*F35/1000</f>
        <v>0</v>
      </c>
      <c r="I35" s="8">
        <f t="shared" si="8"/>
        <v>0</v>
      </c>
      <c r="J35" s="15"/>
      <c r="K35" s="8">
        <f>B35*(C35+I6)*J35/1000</f>
        <v>0</v>
      </c>
      <c r="L35" s="8">
        <f>B35*(D35+I6)*J35/1000</f>
        <v>0</v>
      </c>
      <c r="M35" s="8">
        <f t="shared" si="9"/>
        <v>0</v>
      </c>
      <c r="N35" s="15"/>
      <c r="O35" s="8">
        <f>B35*(C35+I6)*N35/1000</f>
        <v>0</v>
      </c>
      <c r="P35" s="8">
        <f>B35*(D35+I6)*N35/1000</f>
        <v>0</v>
      </c>
      <c r="Q35" s="8">
        <f t="shared" si="10"/>
        <v>0</v>
      </c>
      <c r="R35" s="15"/>
      <c r="S35" s="8">
        <f>B35*(C35+I6)*R35/1000</f>
        <v>0</v>
      </c>
      <c r="T35" s="8">
        <f>B35*(D35+I6)*R35/1000</f>
        <v>0</v>
      </c>
      <c r="U35" s="8">
        <f t="shared" si="11"/>
        <v>0</v>
      </c>
    </row>
    <row r="36" spans="1:21" ht="12.75">
      <c r="A36" t="s">
        <v>60</v>
      </c>
      <c r="B36" s="15"/>
      <c r="C36" s="15"/>
      <c r="D36" s="15"/>
      <c r="E36">
        <f>I4</f>
        <v>50</v>
      </c>
      <c r="F36" s="15"/>
      <c r="G36" s="8">
        <f>B36*(C36+I6)*F36/1000</f>
        <v>0</v>
      </c>
      <c r="H36" s="8">
        <f>B36*(D36+I6)*F36/1000</f>
        <v>0</v>
      </c>
      <c r="I36" s="8">
        <f t="shared" si="8"/>
        <v>0</v>
      </c>
      <c r="J36" s="15"/>
      <c r="K36" s="8">
        <f>B36*(C36+I6)*J36/1000</f>
        <v>0</v>
      </c>
      <c r="L36" s="8">
        <f>B36*(D36+I6)*J36/1000</f>
        <v>0</v>
      </c>
      <c r="M36" s="8">
        <f t="shared" si="9"/>
        <v>0</v>
      </c>
      <c r="N36" s="15"/>
      <c r="O36" s="8">
        <f>B36*(C36+I6)*N36/1000</f>
        <v>0</v>
      </c>
      <c r="P36" s="8">
        <f>B36*(D36+I6)*N36/1000</f>
        <v>0</v>
      </c>
      <c r="Q36" s="8">
        <f t="shared" si="10"/>
        <v>0</v>
      </c>
      <c r="R36" s="15"/>
      <c r="S36" s="8">
        <f>B36*(C36+I6)*R36/1000</f>
        <v>0</v>
      </c>
      <c r="T36" s="8">
        <f>B36*(D36+I6)*R36/1000</f>
        <v>0</v>
      </c>
      <c r="U36" s="8">
        <f t="shared" si="11"/>
        <v>0</v>
      </c>
    </row>
    <row r="37" spans="1:21" ht="14.25">
      <c r="A37" s="1" t="s">
        <v>18</v>
      </c>
      <c r="B37" t="s">
        <v>239</v>
      </c>
      <c r="C37" t="s">
        <v>36</v>
      </c>
      <c r="D37" t="s">
        <v>37</v>
      </c>
      <c r="E37" s="2" t="s">
        <v>38</v>
      </c>
      <c r="F37" s="3" t="s">
        <v>238</v>
      </c>
      <c r="G37" s="8"/>
      <c r="H37" s="8"/>
      <c r="I37" s="8"/>
      <c r="J37" s="3" t="s">
        <v>238</v>
      </c>
      <c r="K37" s="8"/>
      <c r="L37" s="8"/>
      <c r="M37" s="8"/>
      <c r="N37" s="3" t="s">
        <v>238</v>
      </c>
      <c r="O37" s="8"/>
      <c r="P37" s="8"/>
      <c r="Q37" s="8"/>
      <c r="R37" s="3" t="s">
        <v>238</v>
      </c>
      <c r="S37" s="8"/>
      <c r="T37" s="8"/>
      <c r="U37" s="8"/>
    </row>
    <row r="38" spans="1:21" ht="12.75">
      <c r="A38" t="s">
        <v>19</v>
      </c>
      <c r="B38" s="15"/>
      <c r="C38" s="62">
        <v>15</v>
      </c>
      <c r="D38" s="62">
        <v>52</v>
      </c>
      <c r="E38">
        <f>I4</f>
        <v>50</v>
      </c>
      <c r="F38" s="15">
        <v>0</v>
      </c>
      <c r="G38" s="8">
        <f>B38*(C38+I6)*F38/1000</f>
        <v>0</v>
      </c>
      <c r="H38" s="8">
        <f>B38*(D38+I6)*F38/1000</f>
        <v>0</v>
      </c>
      <c r="I38" s="8">
        <f>B38*E38*F38/1000</f>
        <v>0</v>
      </c>
      <c r="J38" s="15"/>
      <c r="K38" s="8">
        <f>B38*(C38+I6)*J38/1000</f>
        <v>0</v>
      </c>
      <c r="L38" s="8">
        <f>B38*(D38+I6)*J38/1000</f>
        <v>0</v>
      </c>
      <c r="M38" s="8">
        <f>B38*E38*J38/1000</f>
        <v>0</v>
      </c>
      <c r="N38" s="15"/>
      <c r="O38" s="8">
        <f>B38*(C38+I6)*N38/1000</f>
        <v>0</v>
      </c>
      <c r="P38" s="8">
        <f>B38*(D38+I6)*N38/1000</f>
        <v>0</v>
      </c>
      <c r="Q38" s="8">
        <f>B38*E38*N38/1000</f>
        <v>0</v>
      </c>
      <c r="R38" s="15"/>
      <c r="S38" s="8">
        <f>B38*(C38+I6)*R38/1000</f>
        <v>0</v>
      </c>
      <c r="T38" s="8">
        <f>B38*(D38+I56)*R38/1000</f>
        <v>0</v>
      </c>
      <c r="U38" s="8">
        <f>B38*E38*R38/1000</f>
        <v>0</v>
      </c>
    </row>
    <row r="39" spans="1:21" ht="12.75">
      <c r="A39" t="s">
        <v>20</v>
      </c>
      <c r="B39" s="15"/>
      <c r="C39" s="15"/>
      <c r="D39" s="15"/>
      <c r="E39">
        <f>I4</f>
        <v>50</v>
      </c>
      <c r="F39" s="15"/>
      <c r="G39" s="8">
        <f>B39*(C39+I6)*F39/1000</f>
        <v>0</v>
      </c>
      <c r="H39" s="8">
        <f>B39*(D39+I6)*F39/1000</f>
        <v>0</v>
      </c>
      <c r="I39" s="8">
        <f>B39*E39*F39/1000</f>
        <v>0</v>
      </c>
      <c r="J39" s="15"/>
      <c r="K39" s="8">
        <f>B39*(C39+I6)*J39/1000</f>
        <v>0</v>
      </c>
      <c r="L39" s="8">
        <f>B39*(D39+I6)*J39/1000</f>
        <v>0</v>
      </c>
      <c r="M39" s="8">
        <f>B39*E39*J39/1000</f>
        <v>0</v>
      </c>
      <c r="N39" s="15"/>
      <c r="O39" s="8">
        <f>B39*(C39+I6)*N39/1000</f>
        <v>0</v>
      </c>
      <c r="P39" s="8">
        <f>B39*(D39+I6)*N39/1000</f>
        <v>0</v>
      </c>
      <c r="Q39" s="8">
        <f>B39*E39*N39/1000</f>
        <v>0</v>
      </c>
      <c r="R39" s="15"/>
      <c r="S39" s="8">
        <f>B39*(C39+I6)*R39/1000</f>
        <v>0</v>
      </c>
      <c r="T39" s="8">
        <f>B39*(D39+I6)*R39/1000</f>
        <v>0</v>
      </c>
      <c r="U39" s="8">
        <f>B39*E39*R39/1000</f>
        <v>0</v>
      </c>
    </row>
    <row r="40" spans="2:21" ht="12.75">
      <c r="B40" s="11"/>
      <c r="G40" s="8"/>
      <c r="H40" s="8"/>
      <c r="I40" s="8"/>
      <c r="J40" s="11"/>
      <c r="K40" s="8"/>
      <c r="L40" s="8"/>
      <c r="M40" s="8"/>
      <c r="N40" s="11"/>
      <c r="O40" s="8"/>
      <c r="P40" s="8"/>
      <c r="Q40" s="8"/>
      <c r="R40" s="11"/>
      <c r="S40" s="8"/>
      <c r="T40" s="8"/>
      <c r="U40" s="8"/>
    </row>
    <row r="41" spans="1:21" ht="14.25">
      <c r="A41" s="1" t="s">
        <v>21</v>
      </c>
      <c r="B41" t="s">
        <v>239</v>
      </c>
      <c r="E41" s="2" t="s">
        <v>57</v>
      </c>
      <c r="F41" s="3" t="s">
        <v>238</v>
      </c>
      <c r="G41" s="8"/>
      <c r="H41" s="8"/>
      <c r="I41" s="8"/>
      <c r="J41" s="3" t="s">
        <v>238</v>
      </c>
      <c r="K41" s="8"/>
      <c r="L41" s="8"/>
      <c r="M41" s="8"/>
      <c r="N41" s="3" t="s">
        <v>238</v>
      </c>
      <c r="O41" s="8"/>
      <c r="P41" s="8"/>
      <c r="Q41" s="8"/>
      <c r="R41" s="3" t="s">
        <v>238</v>
      </c>
      <c r="S41" s="8"/>
      <c r="T41" s="8"/>
      <c r="U41" s="8"/>
    </row>
    <row r="42" spans="2:21" ht="12.75">
      <c r="B42" s="15"/>
      <c r="E42" s="11">
        <f>$I$4</f>
        <v>50</v>
      </c>
      <c r="F42" s="15"/>
      <c r="G42" s="8"/>
      <c r="H42" s="8"/>
      <c r="I42" s="8">
        <f>B42*E42*F42/1000</f>
        <v>0</v>
      </c>
      <c r="J42" s="15"/>
      <c r="K42" s="8"/>
      <c r="L42" s="8"/>
      <c r="M42" s="8">
        <f>B42*E42*J42/1000</f>
        <v>0</v>
      </c>
      <c r="N42" s="15"/>
      <c r="O42" s="8"/>
      <c r="P42" s="8"/>
      <c r="Q42" s="8">
        <f>B42*E42*N42/1000</f>
        <v>0</v>
      </c>
      <c r="R42" s="15"/>
      <c r="S42" s="8"/>
      <c r="T42" s="8"/>
      <c r="U42" s="8">
        <f>B42*E42*R42/1000</f>
        <v>0</v>
      </c>
    </row>
    <row r="43" spans="1:21" ht="12.75">
      <c r="A43" s="1" t="s">
        <v>450</v>
      </c>
      <c r="B43" t="s">
        <v>240</v>
      </c>
      <c r="C43" t="s">
        <v>124</v>
      </c>
      <c r="D43" t="s">
        <v>241</v>
      </c>
      <c r="E43" s="2" t="s">
        <v>58</v>
      </c>
      <c r="F43" s="3" t="s">
        <v>46</v>
      </c>
      <c r="G43" s="8"/>
      <c r="H43" s="8"/>
      <c r="I43" s="8"/>
      <c r="J43" s="4" t="s">
        <v>46</v>
      </c>
      <c r="K43" s="8"/>
      <c r="L43" s="8"/>
      <c r="M43" s="8"/>
      <c r="N43" s="4" t="s">
        <v>46</v>
      </c>
      <c r="O43" s="8"/>
      <c r="P43" s="8"/>
      <c r="Q43" s="8"/>
      <c r="R43" s="4" t="s">
        <v>46</v>
      </c>
      <c r="S43" s="8"/>
      <c r="T43" s="8"/>
      <c r="U43" s="8"/>
    </row>
    <row r="44" spans="2:21" ht="12.75">
      <c r="B44" t="s">
        <v>243</v>
      </c>
      <c r="C44" t="s">
        <v>242</v>
      </c>
      <c r="D44">
        <f>UPSlab(B44,C44)</f>
        <v>0.54</v>
      </c>
      <c r="E44" s="11">
        <f>$I$4</f>
        <v>50</v>
      </c>
      <c r="F44" s="15"/>
      <c r="G44" s="8"/>
      <c r="H44" s="8"/>
      <c r="I44" s="8">
        <f>$D44*$E44*F44/1000</f>
        <v>0</v>
      </c>
      <c r="J44" s="15"/>
      <c r="K44" s="8"/>
      <c r="L44" s="8"/>
      <c r="M44" s="8">
        <f>$D44*$E44*J44/1000</f>
        <v>0</v>
      </c>
      <c r="N44" s="15"/>
      <c r="O44" s="8"/>
      <c r="P44" s="8"/>
      <c r="Q44" s="8">
        <f>$D44*$E44*N44/1000</f>
        <v>0</v>
      </c>
      <c r="R44" s="15"/>
      <c r="S44" s="8"/>
      <c r="T44" s="8"/>
      <c r="U44" s="8">
        <f>$D44*$E44*R44/1000</f>
        <v>0</v>
      </c>
    </row>
    <row r="45" spans="1:21" ht="12.75">
      <c r="A45" s="1" t="s">
        <v>22</v>
      </c>
      <c r="B45" s="11"/>
      <c r="C45" s="2" t="s">
        <v>39</v>
      </c>
      <c r="D45" s="2" t="s">
        <v>40</v>
      </c>
      <c r="E45" s="2" t="s">
        <v>38</v>
      </c>
      <c r="F45" s="3" t="s">
        <v>47</v>
      </c>
      <c r="G45" s="8"/>
      <c r="H45" s="8"/>
      <c r="I45" s="8"/>
      <c r="J45" s="4" t="s">
        <v>47</v>
      </c>
      <c r="K45" s="8"/>
      <c r="L45" s="8"/>
      <c r="M45" s="8"/>
      <c r="N45" s="4" t="s">
        <v>47</v>
      </c>
      <c r="O45" s="8"/>
      <c r="P45" s="8"/>
      <c r="Q45" s="8"/>
      <c r="R45" s="4" t="s">
        <v>47</v>
      </c>
      <c r="S45" s="8"/>
      <c r="T45" s="8"/>
      <c r="U45" s="8"/>
    </row>
    <row r="46" spans="1:21" ht="12.75">
      <c r="A46" t="s">
        <v>23</v>
      </c>
      <c r="B46" s="11">
        <v>1.1</v>
      </c>
      <c r="C46">
        <f>G4-0.15*G5</f>
        <v>16.85</v>
      </c>
      <c r="D46">
        <f>G5</f>
        <v>21</v>
      </c>
      <c r="E46">
        <f>I4</f>
        <v>50</v>
      </c>
      <c r="F46" s="15"/>
      <c r="G46" s="8">
        <f>((100-B47)/100)*B46*C46*F46/1000</f>
        <v>0</v>
      </c>
      <c r="H46" s="8">
        <f>((100-B47)/100)*B46*D46*F46/1000</f>
        <v>0</v>
      </c>
      <c r="I46" s="8">
        <f>((100-B47)/100)*B46*E46*F46/1000</f>
        <v>0</v>
      </c>
      <c r="J46" s="15"/>
      <c r="K46" s="8">
        <f>((100-B47)/100)*B46*C46*J46/1000</f>
        <v>0</v>
      </c>
      <c r="L46" s="8">
        <f>((100-B47)/100)*B46*D46*J46/1000</f>
        <v>0</v>
      </c>
      <c r="M46" s="8">
        <f>((100-B47)/100)*B46*E46*J46/1000</f>
        <v>0</v>
      </c>
      <c r="N46" s="15"/>
      <c r="O46" s="8">
        <f>((100-B47)/100)*B46*C46*N46/1000</f>
        <v>0</v>
      </c>
      <c r="P46" s="8">
        <f>((100-B47)/100)*B46*D46*N46/1000</f>
        <v>0</v>
      </c>
      <c r="Q46" s="8">
        <f>((100-B47)/100)*B46*E46*N46/1000</f>
        <v>0</v>
      </c>
      <c r="R46" s="15"/>
      <c r="S46" s="8">
        <f>((100-B47)/100)*B46*C46*R46/1000</f>
        <v>0</v>
      </c>
      <c r="T46" s="8">
        <f>((100-B47)/100)*B46*D46*R46/1000</f>
        <v>0</v>
      </c>
      <c r="U46" s="8">
        <f>((100-B47)/100)*B46*E46*R46/1000</f>
        <v>0</v>
      </c>
    </row>
    <row r="47" spans="1:21" ht="12.75">
      <c r="A47" t="s">
        <v>62</v>
      </c>
      <c r="B47" s="17"/>
      <c r="C47" s="2" t="s">
        <v>56</v>
      </c>
      <c r="D47" s="2" t="s">
        <v>56</v>
      </c>
      <c r="G47" s="8"/>
      <c r="H47" s="8"/>
      <c r="I47" s="8"/>
      <c r="J47" s="11"/>
      <c r="K47" s="8"/>
      <c r="L47" s="8"/>
      <c r="M47" s="8"/>
      <c r="N47" s="11"/>
      <c r="O47" s="8"/>
      <c r="P47" s="8"/>
      <c r="Q47" s="8"/>
      <c r="R47" s="11"/>
      <c r="S47" s="8"/>
      <c r="T47" s="8"/>
      <c r="U47" s="8"/>
    </row>
    <row r="48" spans="1:21" ht="12.75">
      <c r="A48" t="s">
        <v>24</v>
      </c>
      <c r="B48" s="11">
        <v>4840</v>
      </c>
      <c r="C48" s="42">
        <f>G6</f>
        <v>0.005233923354627615</v>
      </c>
      <c r="D48" s="42">
        <f>G6</f>
        <v>0.005233923354627615</v>
      </c>
      <c r="F48" s="11">
        <f>F46</f>
        <v>0</v>
      </c>
      <c r="G48" s="8">
        <f>((100-B49)/100)*B48*C48*F48/1000</f>
        <v>0</v>
      </c>
      <c r="H48" s="8">
        <f>((100-B49)/100)*B48*D48*F48/1000</f>
        <v>0</v>
      </c>
      <c r="I48" s="8"/>
      <c r="J48" s="11">
        <f>J46</f>
        <v>0</v>
      </c>
      <c r="K48" s="8">
        <f>((100-B49)/100)*B48*C48*J48/1000</f>
        <v>0</v>
      </c>
      <c r="L48" s="8">
        <f>((100-B49)/100)*B48*D48*J48/1000</f>
        <v>0</v>
      </c>
      <c r="M48" s="8"/>
      <c r="N48" s="11">
        <f>N46</f>
        <v>0</v>
      </c>
      <c r="O48" s="8">
        <f>((100-B49)/100)*B48*C48*N48/1000</f>
        <v>0</v>
      </c>
      <c r="P48" s="8">
        <f>((100-B49)/100)*B48*D48*N48/1000</f>
        <v>0</v>
      </c>
      <c r="Q48" s="8"/>
      <c r="R48" s="11">
        <f>R46</f>
        <v>0</v>
      </c>
      <c r="S48" s="8">
        <f>((100-B49)/100)*B48*C48*R48/1000</f>
        <v>0</v>
      </c>
      <c r="T48" s="8">
        <f>((100-B49)/100)*B48*D48*R48/1000</f>
        <v>0</v>
      </c>
      <c r="U48" s="8"/>
    </row>
    <row r="49" spans="1:21" ht="12.75">
      <c r="A49" t="s">
        <v>63</v>
      </c>
      <c r="B49" s="17"/>
      <c r="F49" s="3" t="s">
        <v>31</v>
      </c>
      <c r="G49" s="8"/>
      <c r="H49" s="8"/>
      <c r="I49" s="8"/>
      <c r="J49" s="4" t="s">
        <v>31</v>
      </c>
      <c r="K49" s="8"/>
      <c r="L49" s="8"/>
      <c r="M49" s="8"/>
      <c r="N49" s="4" t="s">
        <v>31</v>
      </c>
      <c r="O49" s="8"/>
      <c r="P49" s="8"/>
      <c r="Q49" s="8"/>
      <c r="R49" s="4" t="s">
        <v>31</v>
      </c>
      <c r="S49" s="8"/>
      <c r="T49" s="8"/>
      <c r="U49" s="8"/>
    </row>
    <row r="50" spans="1:21" ht="12.75">
      <c r="A50" s="1" t="s">
        <v>31</v>
      </c>
      <c r="B50" s="11" t="s">
        <v>32</v>
      </c>
      <c r="C50" t="s">
        <v>41</v>
      </c>
      <c r="D50" t="s">
        <v>42</v>
      </c>
      <c r="G50" s="8"/>
      <c r="H50" s="8"/>
      <c r="I50" s="8"/>
      <c r="J50" s="11"/>
      <c r="K50" s="8"/>
      <c r="L50" s="8"/>
      <c r="M50" s="8"/>
      <c r="N50" s="11"/>
      <c r="O50" s="8"/>
      <c r="P50" s="8"/>
      <c r="Q50" s="8"/>
      <c r="R50" s="11"/>
      <c r="S50" s="8"/>
      <c r="T50" s="8"/>
      <c r="U50" s="8"/>
    </row>
    <row r="51" spans="1:21" ht="12.75">
      <c r="A51" t="s">
        <v>23</v>
      </c>
      <c r="B51" s="15">
        <v>250</v>
      </c>
      <c r="C51" s="62">
        <v>0.78</v>
      </c>
      <c r="D51" s="62">
        <v>0.94</v>
      </c>
      <c r="E51" s="11"/>
      <c r="F51" s="15"/>
      <c r="G51" s="8">
        <f>B51*C51*F51/1000</f>
        <v>0</v>
      </c>
      <c r="H51" s="8">
        <f>B51*D51*F51/1000</f>
        <v>0</v>
      </c>
      <c r="I51" s="8"/>
      <c r="J51" s="15"/>
      <c r="K51" s="8">
        <f>B51*C51*J51/1000</f>
        <v>0</v>
      </c>
      <c r="L51" s="8">
        <f>B51*D51*J51/1000</f>
        <v>0</v>
      </c>
      <c r="M51" s="8"/>
      <c r="N51" s="15"/>
      <c r="O51" s="8">
        <f>B51*C51*N51/1000</f>
        <v>0</v>
      </c>
      <c r="P51" s="8">
        <f>B51*D51*N51/1000</f>
        <v>0</v>
      </c>
      <c r="Q51" s="8"/>
      <c r="R51" s="15"/>
      <c r="S51" s="8">
        <f>B51*C51*R51/1000</f>
        <v>0</v>
      </c>
      <c r="T51" s="8">
        <f>B51*D51*R51/1000</f>
        <v>0</v>
      </c>
      <c r="U51" s="8"/>
    </row>
    <row r="52" spans="1:21" ht="12.75">
      <c r="A52" t="s">
        <v>24</v>
      </c>
      <c r="B52" s="15">
        <v>200</v>
      </c>
      <c r="C52">
        <v>1</v>
      </c>
      <c r="D52">
        <v>1</v>
      </c>
      <c r="F52" s="11">
        <f>F51</f>
        <v>0</v>
      </c>
      <c r="G52" s="8">
        <f>B52*C52*F52/1000</f>
        <v>0</v>
      </c>
      <c r="H52" s="8">
        <f>B52*D52*F52/1000</f>
        <v>0</v>
      </c>
      <c r="I52" s="8"/>
      <c r="J52" s="11">
        <f>J51</f>
        <v>0</v>
      </c>
      <c r="K52" s="8">
        <f>B52*C52*J52/1000</f>
        <v>0</v>
      </c>
      <c r="L52" s="8">
        <f>B52*D52*J52/1000</f>
        <v>0</v>
      </c>
      <c r="M52" s="8"/>
      <c r="N52" s="11">
        <f>N51</f>
        <v>0</v>
      </c>
      <c r="O52" s="8">
        <f>B52*C52*N52/1000</f>
        <v>0</v>
      </c>
      <c r="P52" s="8">
        <f>B52*D52*N52/1000</f>
        <v>0</v>
      </c>
      <c r="Q52" s="8"/>
      <c r="R52" s="11">
        <f>R51</f>
        <v>0</v>
      </c>
      <c r="S52" s="8">
        <f>B52*C52*R52/1000</f>
        <v>0</v>
      </c>
      <c r="T52" s="8">
        <f>B52*D52*R52/1000</f>
        <v>0</v>
      </c>
      <c r="U52" s="8"/>
    </row>
    <row r="53" spans="7:21" ht="12.75">
      <c r="G53" s="8"/>
      <c r="H53" s="8"/>
      <c r="I53" s="8"/>
      <c r="J53" s="11"/>
      <c r="K53" s="8"/>
      <c r="L53" s="8"/>
      <c r="M53" s="8"/>
      <c r="N53" s="11"/>
      <c r="O53" s="8"/>
      <c r="P53" s="8"/>
      <c r="Q53" s="8"/>
      <c r="R53" s="11"/>
      <c r="S53" s="8"/>
      <c r="T53" s="8"/>
      <c r="U53" s="8"/>
    </row>
    <row r="54" spans="1:21" ht="12.75">
      <c r="A54" s="1" t="s">
        <v>25</v>
      </c>
      <c r="C54" t="s">
        <v>41</v>
      </c>
      <c r="D54" t="s">
        <v>42</v>
      </c>
      <c r="F54" s="3" t="s">
        <v>48</v>
      </c>
      <c r="G54" s="8"/>
      <c r="H54" s="8"/>
      <c r="I54" s="8"/>
      <c r="J54" s="4" t="s">
        <v>48</v>
      </c>
      <c r="K54" s="8"/>
      <c r="L54" s="8"/>
      <c r="M54" s="8"/>
      <c r="N54" s="4" t="s">
        <v>48</v>
      </c>
      <c r="O54" s="8"/>
      <c r="P54" s="8"/>
      <c r="Q54" s="8"/>
      <c r="R54" s="4" t="s">
        <v>48</v>
      </c>
      <c r="S54" s="8"/>
      <c r="T54" s="8"/>
      <c r="U54" s="8"/>
    </row>
    <row r="55" spans="1:21" ht="12.75">
      <c r="A55" t="s">
        <v>23</v>
      </c>
      <c r="B55">
        <v>3.412</v>
      </c>
      <c r="C55" s="62">
        <v>0.78</v>
      </c>
      <c r="D55" s="62">
        <v>0.94</v>
      </c>
      <c r="E55" s="11"/>
      <c r="F55" s="15">
        <v>0</v>
      </c>
      <c r="G55" s="8">
        <f>B55*C55*F55/1000</f>
        <v>0</v>
      </c>
      <c r="H55" s="8">
        <f>B55*D55*F55/1000</f>
        <v>0</v>
      </c>
      <c r="I55" s="8"/>
      <c r="J55" s="15"/>
      <c r="K55" s="8">
        <f>B55*C55*J55/1000</f>
        <v>0</v>
      </c>
      <c r="L55" s="8">
        <f>B55*D55*J55/1000</f>
        <v>0</v>
      </c>
      <c r="M55" s="8"/>
      <c r="N55" s="15"/>
      <c r="O55" s="8">
        <f>B55*C55*N55/1000</f>
        <v>0</v>
      </c>
      <c r="P55" s="8">
        <f>B55*D55*N55/1000</f>
        <v>0</v>
      </c>
      <c r="Q55" s="8"/>
      <c r="R55" s="15"/>
      <c r="S55" s="8">
        <f>B55*C55*R55/1000</f>
        <v>0</v>
      </c>
      <c r="T55" s="8">
        <f>B55*D55*R55/1000</f>
        <v>0</v>
      </c>
      <c r="U55" s="8"/>
    </row>
    <row r="56" spans="6:21" ht="12.75">
      <c r="F56" s="3" t="s">
        <v>118</v>
      </c>
      <c r="G56" s="8"/>
      <c r="H56" s="8"/>
      <c r="I56" s="8"/>
      <c r="J56" s="4" t="s">
        <v>118</v>
      </c>
      <c r="K56" s="8"/>
      <c r="L56" s="8"/>
      <c r="M56" s="8"/>
      <c r="N56" s="4" t="s">
        <v>118</v>
      </c>
      <c r="O56" s="8"/>
      <c r="P56" s="8"/>
      <c r="Q56" s="8"/>
      <c r="R56" s="4" t="s">
        <v>118</v>
      </c>
      <c r="S56" s="8"/>
      <c r="T56" s="8"/>
      <c r="U56" s="8"/>
    </row>
    <row r="57" spans="1:20" ht="12.75">
      <c r="A57" t="s">
        <v>24</v>
      </c>
      <c r="C57">
        <v>1</v>
      </c>
      <c r="D57">
        <v>1</v>
      </c>
      <c r="F57" s="15">
        <v>0</v>
      </c>
      <c r="G57" s="8">
        <f>C57*F57/1000</f>
        <v>0</v>
      </c>
      <c r="H57" s="8">
        <f>D57*F57/1000</f>
        <v>0</v>
      </c>
      <c r="J57" s="15"/>
      <c r="K57" s="8">
        <f>C57*J57/1000</f>
        <v>0</v>
      </c>
      <c r="L57" s="8">
        <f>D57*J57/1000</f>
        <v>0</v>
      </c>
      <c r="N57" s="15"/>
      <c r="O57" s="8">
        <f>C57*N57/1000</f>
        <v>0</v>
      </c>
      <c r="P57" s="8">
        <f>D57*N57/1000</f>
        <v>0</v>
      </c>
      <c r="R57" s="15"/>
      <c r="S57" s="8">
        <f>C57*R57/1000</f>
        <v>0</v>
      </c>
      <c r="T57" s="8">
        <f>D57*R57/1000</f>
        <v>0</v>
      </c>
    </row>
    <row r="58" spans="3:21" ht="12.75">
      <c r="C58" t="s">
        <v>41</v>
      </c>
      <c r="D58" t="s">
        <v>42</v>
      </c>
      <c r="E58" t="s">
        <v>59</v>
      </c>
      <c r="F58" s="3" t="s">
        <v>48</v>
      </c>
      <c r="G58" s="8"/>
      <c r="H58" s="8"/>
      <c r="I58" s="8"/>
      <c r="J58" s="4" t="s">
        <v>48</v>
      </c>
      <c r="K58" s="8"/>
      <c r="L58" s="8"/>
      <c r="M58" s="8"/>
      <c r="N58" s="4" t="s">
        <v>48</v>
      </c>
      <c r="O58" s="8"/>
      <c r="P58" s="8"/>
      <c r="Q58" s="8"/>
      <c r="R58" s="4" t="s">
        <v>48</v>
      </c>
      <c r="S58" s="8"/>
      <c r="T58" s="8"/>
      <c r="U58" s="8"/>
    </row>
    <row r="59" spans="1:21" ht="12.75">
      <c r="A59" s="1" t="s">
        <v>26</v>
      </c>
      <c r="B59">
        <v>3.412</v>
      </c>
      <c r="C59" s="62">
        <v>0.88</v>
      </c>
      <c r="D59" s="62">
        <v>0.96</v>
      </c>
      <c r="E59" s="15">
        <v>1</v>
      </c>
      <c r="F59" s="15">
        <v>0</v>
      </c>
      <c r="G59" s="8">
        <f>B59*C59*E59*F59/1000</f>
        <v>0</v>
      </c>
      <c r="H59" s="8">
        <f>B59*D59*E59*F59/1000</f>
        <v>0</v>
      </c>
      <c r="I59" s="8"/>
      <c r="J59" s="15"/>
      <c r="K59" s="8">
        <f>B59*C59*E59*J59/1000</f>
        <v>0</v>
      </c>
      <c r="L59" s="8">
        <f>B59*D59*E59*J59/1000</f>
        <v>0</v>
      </c>
      <c r="M59" s="8"/>
      <c r="N59" s="15"/>
      <c r="O59" s="8">
        <f>B59*C59*E59*N59/1000</f>
        <v>0</v>
      </c>
      <c r="P59" s="8">
        <f>B59*D59*E59*N59/1000</f>
        <v>0</v>
      </c>
      <c r="Q59" s="8"/>
      <c r="R59" s="15"/>
      <c r="S59" s="8">
        <f>B59*C59*E59*R59/1000</f>
        <v>0</v>
      </c>
      <c r="T59" s="8">
        <f>B59*D59*E59*R59/1000</f>
        <v>0</v>
      </c>
      <c r="U59" s="8"/>
    </row>
    <row r="60" spans="1:21" ht="12.75">
      <c r="A60" t="s">
        <v>70</v>
      </c>
      <c r="G60" s="8">
        <f>SUM(G10:G59)-G48-G52-G57</f>
        <v>0</v>
      </c>
      <c r="H60" s="8">
        <f>SUM(H10:H59)-H48-H52-H57</f>
        <v>0</v>
      </c>
      <c r="I60" s="8">
        <f>SUM(I10:I46)</f>
        <v>0</v>
      </c>
      <c r="J60" s="11" t="s">
        <v>69</v>
      </c>
      <c r="K60" s="8">
        <f>SUM(K10:K59)-K48-K52-K57</f>
        <v>0</v>
      </c>
      <c r="L60" s="8">
        <f>SUM(L10:L59)-L48-L52-L57</f>
        <v>0</v>
      </c>
      <c r="M60" s="8">
        <f>SUM(M10:M46)</f>
        <v>0</v>
      </c>
      <c r="N60" s="11"/>
      <c r="O60" s="8">
        <f>SUM(O10:O59)-O48-O52-O57</f>
        <v>0</v>
      </c>
      <c r="P60" s="8">
        <f>SUM(P10:P59)-P48-P52-P57</f>
        <v>0</v>
      </c>
      <c r="Q60" s="8">
        <f>SUM(Q10:Q46)</f>
        <v>0</v>
      </c>
      <c r="R60" s="11"/>
      <c r="S60" s="8">
        <f>SUM(S10:S59)-S48-S52-S57</f>
        <v>0</v>
      </c>
      <c r="T60" s="8">
        <f>SUM(T10:T59)-T48-T52-T57</f>
        <v>0</v>
      </c>
      <c r="U60" s="8">
        <f>SUM(U10:U46)</f>
        <v>0</v>
      </c>
    </row>
    <row r="61" spans="7:21" ht="12.75">
      <c r="G61" s="8"/>
      <c r="H61" s="8"/>
      <c r="I61" s="8"/>
      <c r="J61" s="11"/>
      <c r="K61" s="8"/>
      <c r="L61" s="8"/>
      <c r="M61" s="8"/>
      <c r="N61" s="11"/>
      <c r="O61" s="8"/>
      <c r="P61" s="8"/>
      <c r="Q61" s="8"/>
      <c r="R61" s="11"/>
      <c r="S61" s="8"/>
      <c r="T61" s="8"/>
      <c r="U61" s="8"/>
    </row>
    <row r="62" spans="1:21" ht="12.75">
      <c r="A62" s="1" t="s">
        <v>229</v>
      </c>
      <c r="B62" s="3"/>
      <c r="C62" s="4" t="s">
        <v>124</v>
      </c>
      <c r="D62" s="4" t="s">
        <v>230</v>
      </c>
      <c r="E62" s="2"/>
      <c r="F62" s="4" t="s">
        <v>231</v>
      </c>
      <c r="G62" s="8"/>
      <c r="H62" s="8"/>
      <c r="I62" s="8"/>
      <c r="J62" s="4" t="s">
        <v>231</v>
      </c>
      <c r="K62" s="8"/>
      <c r="L62" s="8"/>
      <c r="M62" s="8"/>
      <c r="N62" s="4" t="s">
        <v>231</v>
      </c>
      <c r="O62" s="8"/>
      <c r="P62" s="8"/>
      <c r="Q62" s="8"/>
      <c r="R62" s="4" t="s">
        <v>231</v>
      </c>
      <c r="S62" s="8"/>
      <c r="T62" s="8"/>
      <c r="U62" s="8"/>
    </row>
    <row r="63" spans="1:21" ht="12.75">
      <c r="A63" s="11" t="s">
        <v>110</v>
      </c>
      <c r="C63" s="14" t="s">
        <v>137</v>
      </c>
      <c r="D63" s="14" t="s">
        <v>234</v>
      </c>
      <c r="F63" s="17" t="s">
        <v>420</v>
      </c>
      <c r="G63" s="8">
        <f>G60*DuctSenMpt($C63,$D63,F63)</f>
        <v>0</v>
      </c>
      <c r="H63" s="8">
        <f>H60*DuctSenMpt($C63,$D63,F63)</f>
        <v>0</v>
      </c>
      <c r="I63" s="8">
        <f>I60*DuctSenMpt($C63,$D63,F63)</f>
        <v>0</v>
      </c>
      <c r="J63" s="17" t="s">
        <v>235</v>
      </c>
      <c r="K63" s="8">
        <f>K60*DuctSenMpt($C63,$D63,J63)</f>
        <v>0</v>
      </c>
      <c r="L63" s="8">
        <f>L60*DuctSenMpt($C63,$D63,J63)</f>
        <v>0</v>
      </c>
      <c r="M63" s="8">
        <f>M60*DuctSenMpt($C63,$D63,J63)</f>
        <v>0</v>
      </c>
      <c r="N63" s="17" t="s">
        <v>235</v>
      </c>
      <c r="O63" s="8">
        <f>O60*DuctSenMpt($C63,$D63,N63)</f>
        <v>0</v>
      </c>
      <c r="P63" s="8">
        <f>P60*DuctSenMpt($C63,$D63,N63)</f>
        <v>0</v>
      </c>
      <c r="Q63" s="8">
        <f>Q60*DuctSenMpt($C63,$D63,N63)</f>
        <v>0</v>
      </c>
      <c r="R63" s="17" t="s">
        <v>235</v>
      </c>
      <c r="S63" s="8">
        <f>S60*DuctSenMpt($C63,$D63,R63)</f>
        <v>0</v>
      </c>
      <c r="T63" s="8">
        <f>T60*DuctSenMpt($C63,$D63,R63)</f>
        <v>0</v>
      </c>
      <c r="U63" s="8">
        <f>U60*DuctSenMpt($C63,$D63,R63)</f>
        <v>0</v>
      </c>
    </row>
    <row r="64" spans="1:21" ht="12.75">
      <c r="A64" s="11" t="s">
        <v>112</v>
      </c>
      <c r="G64" s="8">
        <f>G60*DuctLatMpt(F63,$D63)*($B$48*$C$48)/($B$46*($C$46))</f>
        <v>0</v>
      </c>
      <c r="H64" s="8">
        <f>H60*DuctLatMpt(F63,$D63)*($B$48*$D$48)/($B$46*($D$46))</f>
        <v>0</v>
      </c>
      <c r="I64" s="8"/>
      <c r="K64" s="8">
        <f>K60*DuctLatMpt(J63,$D63)*($B$48*$C$48)/($B$46*($C$46))</f>
        <v>0</v>
      </c>
      <c r="L64" s="8">
        <f>L60*DuctLatMpt(J63,$D63)*($B$48*$D$48)/($B$46*($D$46))</f>
        <v>0</v>
      </c>
      <c r="M64" s="8"/>
      <c r="O64" s="8">
        <f>O60*DuctLatMpt(N63,$D63)*($B$48*$C$48)/($B$46*($C$46))</f>
        <v>0</v>
      </c>
      <c r="P64" s="8">
        <f>P60*DuctLatMpt(N63,$D63)*($B$48*$D$48)/($B$46*($D$46))</f>
        <v>0</v>
      </c>
      <c r="Q64" s="8"/>
      <c r="S64" s="8">
        <f>S60*DuctLatMpt(R63,$D63)*($B$48*$C$48)/($B$46*($C$46))</f>
        <v>0</v>
      </c>
      <c r="T64" s="8">
        <f>T60*DuctLatMpt(R63,$D63)*($B$48*$D$48)/($B$46*($D$46))</f>
        <v>0</v>
      </c>
      <c r="U64" s="8"/>
    </row>
    <row r="65" spans="1:21" ht="12.75">
      <c r="A65" s="1"/>
      <c r="B65" s="12"/>
      <c r="G65" s="8"/>
      <c r="H65" s="8"/>
      <c r="I65" s="8"/>
      <c r="J65" s="11"/>
      <c r="K65" s="8"/>
      <c r="L65" s="8"/>
      <c r="M65" s="8"/>
      <c r="N65" s="11"/>
      <c r="O65" s="8"/>
      <c r="P65" s="8"/>
      <c r="Q65" s="8"/>
      <c r="R65" s="11"/>
      <c r="S65" s="8"/>
      <c r="T65" s="8"/>
      <c r="U65" s="8"/>
    </row>
    <row r="66" spans="1:20" ht="12.75">
      <c r="A66" t="s">
        <v>27</v>
      </c>
      <c r="B66" s="3" t="s">
        <v>119</v>
      </c>
      <c r="C66" s="6" t="s">
        <v>115</v>
      </c>
      <c r="D66" s="10" t="s">
        <v>116</v>
      </c>
      <c r="E66" s="1" t="s">
        <v>117</v>
      </c>
      <c r="H66" s="10" t="str">
        <f>H7</f>
        <v>Zone 1</v>
      </c>
      <c r="L66" s="10" t="str">
        <f>L7</f>
        <v>Zone 2</v>
      </c>
      <c r="P66" s="10" t="str">
        <f>P7</f>
        <v>Zone 3</v>
      </c>
      <c r="T66" s="10" t="str">
        <f>T7</f>
        <v>Zone 4</v>
      </c>
    </row>
    <row r="67" spans="1:21" ht="12.75">
      <c r="A67" t="s">
        <v>28</v>
      </c>
      <c r="B67" s="3" t="s">
        <v>119</v>
      </c>
      <c r="C67" s="18">
        <f aca="true" t="shared" si="12" ref="C67:D69">G67+K67+O67+S67</f>
        <v>0</v>
      </c>
      <c r="D67" s="18">
        <f t="shared" si="12"/>
        <v>0</v>
      </c>
      <c r="E67" s="19"/>
      <c r="F67" t="s">
        <v>65</v>
      </c>
      <c r="G67" s="20">
        <f>G60+G63</f>
        <v>0</v>
      </c>
      <c r="H67" s="20">
        <f>H60+H63</f>
        <v>0</v>
      </c>
      <c r="I67" s="20"/>
      <c r="J67" t="s">
        <v>65</v>
      </c>
      <c r="K67" s="20">
        <f>K60+K63</f>
        <v>0</v>
      </c>
      <c r="L67" s="20">
        <f>L60+L63</f>
        <v>0</v>
      </c>
      <c r="M67" s="20"/>
      <c r="N67" t="s">
        <v>65</v>
      </c>
      <c r="O67" s="20">
        <f>O60+O63</f>
        <v>0</v>
      </c>
      <c r="P67" s="20">
        <f>P60+P63</f>
        <v>0</v>
      </c>
      <c r="Q67" s="20"/>
      <c r="R67" t="s">
        <v>65</v>
      </c>
      <c r="S67" s="20">
        <f>S60+S63</f>
        <v>0</v>
      </c>
      <c r="T67" s="20">
        <f>T60+T63</f>
        <v>0</v>
      </c>
      <c r="U67" s="20"/>
    </row>
    <row r="68" spans="1:21" ht="12.75">
      <c r="A68" s="1" t="s">
        <v>29</v>
      </c>
      <c r="B68" s="10" t="s">
        <v>119</v>
      </c>
      <c r="C68" s="18">
        <f t="shared" si="12"/>
        <v>0</v>
      </c>
      <c r="D68" s="18">
        <f t="shared" si="12"/>
        <v>0</v>
      </c>
      <c r="E68" s="19"/>
      <c r="F68" t="s">
        <v>66</v>
      </c>
      <c r="G68" s="20">
        <f>G48+G52+G57+G64</f>
        <v>0</v>
      </c>
      <c r="H68" s="20">
        <f>H48+H52+H57+H64</f>
        <v>0</v>
      </c>
      <c r="I68" s="20"/>
      <c r="J68" t="s">
        <v>66</v>
      </c>
      <c r="K68" s="20">
        <f>K48+K52+K57+K64</f>
        <v>0</v>
      </c>
      <c r="L68" s="20">
        <f>L48+L52+L57+L64</f>
        <v>0</v>
      </c>
      <c r="M68" s="20"/>
      <c r="N68" t="s">
        <v>66</v>
      </c>
      <c r="O68" s="20">
        <f>O48+O52+O57+O64</f>
        <v>0</v>
      </c>
      <c r="P68" s="20">
        <f>P48+P52+P57+P64</f>
        <v>0</v>
      </c>
      <c r="Q68" s="20"/>
      <c r="R68" t="s">
        <v>66</v>
      </c>
      <c r="S68" s="20">
        <f>S48+S52+S57+S64</f>
        <v>0</v>
      </c>
      <c r="T68" s="20">
        <f>T48+T52+T57+T64</f>
        <v>0</v>
      </c>
      <c r="U68" s="20"/>
    </row>
    <row r="69" spans="1:21" ht="12.75">
      <c r="A69" s="1"/>
      <c r="B69" s="10" t="s">
        <v>156</v>
      </c>
      <c r="C69" s="19">
        <f t="shared" si="12"/>
        <v>0</v>
      </c>
      <c r="D69" s="19">
        <f t="shared" si="12"/>
        <v>0</v>
      </c>
      <c r="E69" s="19"/>
      <c r="F69" t="s">
        <v>67</v>
      </c>
      <c r="G69" s="19">
        <f>G67+G68</f>
        <v>0</v>
      </c>
      <c r="H69" s="19">
        <f>H67+H68</f>
        <v>0</v>
      </c>
      <c r="I69" s="19"/>
      <c r="J69" t="s">
        <v>67</v>
      </c>
      <c r="K69" s="19">
        <f>K67+K68</f>
        <v>0</v>
      </c>
      <c r="L69" s="19">
        <f>L67+L68</f>
        <v>0</v>
      </c>
      <c r="M69" s="19"/>
      <c r="N69" t="s">
        <v>67</v>
      </c>
      <c r="O69" s="19">
        <f>O67+O68</f>
        <v>0</v>
      </c>
      <c r="P69" s="19">
        <f>P67+P68</f>
        <v>0</v>
      </c>
      <c r="Q69" s="19"/>
      <c r="R69" t="s">
        <v>67</v>
      </c>
      <c r="S69" s="19">
        <f>S67+S68</f>
        <v>0</v>
      </c>
      <c r="T69" s="19">
        <f>T67+T68</f>
        <v>0</v>
      </c>
      <c r="U69" s="19"/>
    </row>
    <row r="70" spans="1:21" ht="12.75">
      <c r="A70" s="1" t="s">
        <v>30</v>
      </c>
      <c r="B70" s="10" t="s">
        <v>119</v>
      </c>
      <c r="C70" s="29">
        <f>IF(C69=0,0,C67/C69)</f>
        <v>0</v>
      </c>
      <c r="D70" s="29">
        <f>IF(D69=0,0,D67/D69)</f>
        <v>0</v>
      </c>
      <c r="E70" s="19"/>
      <c r="F70" t="s">
        <v>156</v>
      </c>
      <c r="G70" s="29">
        <f>IF(G69=0,0,G67/G69)</f>
        <v>0</v>
      </c>
      <c r="H70" s="29">
        <f>IF(H69=0,0,H67/H69)</f>
        <v>0</v>
      </c>
      <c r="I70" s="19"/>
      <c r="J70" t="s">
        <v>156</v>
      </c>
      <c r="K70" s="29">
        <f>IF(K69=0,0,K67/K69)</f>
        <v>0</v>
      </c>
      <c r="L70" s="29">
        <f>IF(L69=0,0,L67/L69)</f>
        <v>0</v>
      </c>
      <c r="M70" s="19"/>
      <c r="N70" t="s">
        <v>156</v>
      </c>
      <c r="O70" s="29">
        <f>IF(O69=0,0,O67/O69)</f>
        <v>0</v>
      </c>
      <c r="P70" s="29">
        <f>IF(P69=0,0,P67/P69)</f>
        <v>0</v>
      </c>
      <c r="Q70" s="19"/>
      <c r="R70" t="s">
        <v>156</v>
      </c>
      <c r="S70" s="29">
        <f>IF(S69=0,0,S67/S69)</f>
        <v>0</v>
      </c>
      <c r="T70" s="29">
        <f>IF(T69=0,0,T67/T69)</f>
        <v>0</v>
      </c>
      <c r="U70" s="19"/>
    </row>
    <row r="71" spans="3:21" ht="12.75">
      <c r="C71" s="19">
        <f>G71+K71+O71+S71</f>
        <v>0</v>
      </c>
      <c r="D71" s="19" t="s">
        <v>150</v>
      </c>
      <c r="E71" s="19">
        <f>I71+M71+Q71+U71</f>
        <v>0</v>
      </c>
      <c r="F71" t="s">
        <v>68</v>
      </c>
      <c r="G71" s="19">
        <f>I60+I63</f>
        <v>0</v>
      </c>
      <c r="H71" s="18" t="s">
        <v>150</v>
      </c>
      <c r="I71" s="19">
        <f>I60+I63-G51-G55-G59</f>
        <v>0</v>
      </c>
      <c r="J71" t="s">
        <v>68</v>
      </c>
      <c r="K71" s="19">
        <f>M60+M63</f>
        <v>0</v>
      </c>
      <c r="L71" s="18" t="s">
        <v>150</v>
      </c>
      <c r="M71" s="19">
        <f>M60+M63-K51-K55-K59</f>
        <v>0</v>
      </c>
      <c r="N71" t="s">
        <v>68</v>
      </c>
      <c r="O71" s="19">
        <f>Q60+Q63</f>
        <v>0</v>
      </c>
      <c r="P71" s="18" t="s">
        <v>150</v>
      </c>
      <c r="Q71" s="19">
        <f>Q60+Q63-O51-O55-O59</f>
        <v>0</v>
      </c>
      <c r="R71" t="s">
        <v>68</v>
      </c>
      <c r="S71" s="19">
        <f>U60+U63</f>
        <v>0</v>
      </c>
      <c r="T71" s="18" t="s">
        <v>150</v>
      </c>
      <c r="U71" s="19">
        <f>U60+U63-S51-S55-S59</f>
        <v>0</v>
      </c>
    </row>
  </sheetData>
  <dataValidations count="5">
    <dataValidation type="list" allowBlank="1" showInputMessage="1" showErrorMessage="1" prompt="Units = hr.-sq.ft.-F/Btu&#10;R3 = 3/4 inch&#10;R4 = 1 inch&#10;R6 = 1.5 inches&#10;R8 = 2 inches" sqref="C63">
      <formula1>"R3,R4,R6,R8"</formula1>
    </dataValidation>
    <dataValidation type="list" allowBlank="1" showInputMessage="1" showErrorMessage="1" sqref="D63">
      <formula1>"Sealed, Wrap-Unsealed, NoWrap-Unsealed"</formula1>
    </dataValidation>
    <dataValidation type="list" allowBlank="1" showInputMessage="1" showErrorMessage="1" prompt="Code&#10;S&amp;R-Ext: Supply &amp; Return in vented, unisulated space&#10;S-Ext:Supply in vented, uninsulated space&#10;S&amp;R: Supply &amp; Return in enclosed, insulated space&#10;S-Enc: Supply in enclosed, insulated space&#10;Plenum: Ducts in plenum&#10;ConSpc: Ducts in conditioned space" sqref="F63 J63 N63 R63">
      <formula1>"S&amp;R-Ext,S-Ext,S&amp;R-Enc,S-Enc,Plenum,ConSpc"</formula1>
    </dataValidation>
    <dataValidation type="list" allowBlank="1" showInputMessage="1" showErrorMessage="1" sqref="B44">
      <formula1>"No Insulation, Vertical, Horizontal"</formula1>
    </dataValidation>
    <dataValidation type="list" allowBlank="1" showInputMessage="1" showErrorMessage="1" sqref="C44">
      <formula1>"R5 x 24 in, R5 x 48 in, R10 x 24 in, R10 x 48 in"</formula1>
    </dataValidation>
  </dataValidations>
  <printOptions/>
  <pageMargins left="0.68" right="0.61" top="0.73" bottom="0.46" header="0" footer="0"/>
  <pageSetup fitToHeight="1" fitToWidth="1" horizontalDpi="300" verticalDpi="300" orientation="landscape" scale="58" r:id="rId2"/>
  <drawing r:id="rId1"/>
</worksheet>
</file>

<file path=xl/worksheets/sheet10.xml><?xml version="1.0" encoding="utf-8"?>
<worksheet xmlns="http://schemas.openxmlformats.org/spreadsheetml/2006/main" xmlns:r="http://schemas.openxmlformats.org/officeDocument/2006/relationships">
  <sheetPr codeName="Sheet8"/>
  <dimension ref="A1:J84"/>
  <sheetViews>
    <sheetView zoomScale="75" zoomScaleNormal="75" workbookViewId="0" topLeftCell="A1">
      <selection activeCell="G21" sqref="G21"/>
    </sheetView>
  </sheetViews>
  <sheetFormatPr defaultColWidth="9.140625" defaultRowHeight="12.75"/>
  <cols>
    <col min="1" max="1" width="16.8515625" style="0" customWidth="1"/>
    <col min="2" max="2" width="15.7109375" style="0" customWidth="1"/>
    <col min="3" max="3" width="15.28125" style="0" customWidth="1"/>
    <col min="4" max="4" width="11.7109375" style="0" customWidth="1"/>
    <col min="5" max="5" width="9.7109375" style="0" customWidth="1"/>
    <col min="6" max="6" width="11.28125" style="0" customWidth="1"/>
    <col min="7" max="7" width="15.7109375" style="0" customWidth="1"/>
    <col min="8" max="8" width="9.57421875" style="0" customWidth="1"/>
    <col min="9" max="9" width="13.57421875" style="0" customWidth="1"/>
    <col min="10" max="10" width="14.57421875" style="0" customWidth="1"/>
  </cols>
  <sheetData>
    <row r="1" spans="1:6" ht="12.75">
      <c r="A1" t="s">
        <v>161</v>
      </c>
      <c r="B1" t="s">
        <v>162</v>
      </c>
      <c r="C1" t="s">
        <v>163</v>
      </c>
      <c r="E1" s="30" t="s">
        <v>164</v>
      </c>
      <c r="F1" s="31" t="s">
        <v>165</v>
      </c>
    </row>
    <row r="3" spans="1:10" ht="14.25">
      <c r="A3" t="s">
        <v>166</v>
      </c>
      <c r="B3" s="3" t="s">
        <v>167</v>
      </c>
      <c r="C3" s="3" t="s">
        <v>168</v>
      </c>
      <c r="D3" s="3" t="s">
        <v>169</v>
      </c>
      <c r="E3" s="3" t="s">
        <v>170</v>
      </c>
      <c r="F3" s="3" t="s">
        <v>171</v>
      </c>
      <c r="G3" s="3" t="s">
        <v>172</v>
      </c>
      <c r="H3" s="3" t="s">
        <v>173</v>
      </c>
      <c r="I3" s="3" t="s">
        <v>174</v>
      </c>
      <c r="J3" s="3" t="s">
        <v>175</v>
      </c>
    </row>
    <row r="4" spans="1:10" ht="12.75">
      <c r="A4" t="s">
        <v>138</v>
      </c>
      <c r="B4" s="17">
        <v>1</v>
      </c>
      <c r="C4" s="17">
        <v>5</v>
      </c>
      <c r="D4" s="17">
        <v>1</v>
      </c>
      <c r="E4" s="32">
        <f>C4*D4</f>
        <v>5</v>
      </c>
      <c r="F4" s="17">
        <v>0.06</v>
      </c>
      <c r="G4" s="17">
        <f>11*14</f>
        <v>154</v>
      </c>
      <c r="H4" s="33">
        <f>F4*G4</f>
        <v>9.24</v>
      </c>
      <c r="I4" s="34">
        <f aca="true" t="shared" si="0" ref="I4:I10">$B$21*G4</f>
        <v>154</v>
      </c>
      <c r="J4" s="35">
        <f>(E4+H4)/I4</f>
        <v>0.09246753246753246</v>
      </c>
    </row>
    <row r="5" spans="1:10" ht="12.75">
      <c r="A5" t="s">
        <v>176</v>
      </c>
      <c r="B5" s="17">
        <v>2</v>
      </c>
      <c r="C5" s="17">
        <v>5</v>
      </c>
      <c r="D5" s="17">
        <v>6</v>
      </c>
      <c r="E5" s="32">
        <f aca="true" t="shared" si="1" ref="E5:E10">C5*D5</f>
        <v>30</v>
      </c>
      <c r="F5" s="17">
        <v>0.06</v>
      </c>
      <c r="G5" s="17">
        <f>16*11</f>
        <v>176</v>
      </c>
      <c r="H5" s="33">
        <f aca="true" t="shared" si="2" ref="H5:H10">F5*G5</f>
        <v>10.559999999999999</v>
      </c>
      <c r="I5" s="34">
        <f t="shared" si="0"/>
        <v>176</v>
      </c>
      <c r="J5" s="35">
        <f aca="true" t="shared" si="3" ref="J5:J10">(E5+H5)/I5</f>
        <v>0.23045454545454547</v>
      </c>
    </row>
    <row r="6" spans="1:10" ht="12.75">
      <c r="A6" t="s">
        <v>177</v>
      </c>
      <c r="B6" s="17">
        <v>3</v>
      </c>
      <c r="C6" s="17">
        <v>5</v>
      </c>
      <c r="D6" s="17">
        <v>2</v>
      </c>
      <c r="E6" s="32">
        <f t="shared" si="1"/>
        <v>10</v>
      </c>
      <c r="F6" s="17">
        <v>0.06</v>
      </c>
      <c r="G6" s="17">
        <f>11.5*12</f>
        <v>138</v>
      </c>
      <c r="H6" s="33">
        <f t="shared" si="2"/>
        <v>8.28</v>
      </c>
      <c r="I6" s="34">
        <f t="shared" si="0"/>
        <v>138</v>
      </c>
      <c r="J6" s="35">
        <f t="shared" si="3"/>
        <v>0.13246376811594204</v>
      </c>
    </row>
    <row r="7" spans="1:10" ht="12.75">
      <c r="A7" t="s">
        <v>178</v>
      </c>
      <c r="B7" s="17">
        <v>4</v>
      </c>
      <c r="C7" s="17">
        <v>5</v>
      </c>
      <c r="D7" s="17">
        <v>12</v>
      </c>
      <c r="E7" s="32">
        <f t="shared" si="1"/>
        <v>60</v>
      </c>
      <c r="F7" s="17">
        <v>0.06</v>
      </c>
      <c r="G7" s="17">
        <f>15*26</f>
        <v>390</v>
      </c>
      <c r="H7" s="33">
        <f t="shared" si="2"/>
        <v>23.4</v>
      </c>
      <c r="I7" s="34">
        <f t="shared" si="0"/>
        <v>390</v>
      </c>
      <c r="J7" s="35">
        <f t="shared" si="3"/>
        <v>0.21384615384615385</v>
      </c>
    </row>
    <row r="8" spans="1:10" ht="12.75">
      <c r="A8" t="s">
        <v>138</v>
      </c>
      <c r="B8" s="17">
        <v>5</v>
      </c>
      <c r="C8" s="17">
        <v>5</v>
      </c>
      <c r="D8" s="17">
        <v>1</v>
      </c>
      <c r="E8" s="32">
        <f t="shared" si="1"/>
        <v>5</v>
      </c>
      <c r="F8" s="17">
        <v>0.06</v>
      </c>
      <c r="G8" s="17">
        <f>11*10</f>
        <v>110</v>
      </c>
      <c r="H8" s="33">
        <f t="shared" si="2"/>
        <v>6.6</v>
      </c>
      <c r="I8" s="34">
        <f t="shared" si="0"/>
        <v>110</v>
      </c>
      <c r="J8" s="35">
        <f t="shared" si="3"/>
        <v>0.10545454545454545</v>
      </c>
    </row>
    <row r="9" spans="1:10" ht="12.75">
      <c r="A9" t="s">
        <v>179</v>
      </c>
      <c r="B9" s="17">
        <v>6</v>
      </c>
      <c r="C9" s="17">
        <v>5</v>
      </c>
      <c r="D9" s="17">
        <v>5</v>
      </c>
      <c r="E9" s="32">
        <f t="shared" si="1"/>
        <v>25</v>
      </c>
      <c r="F9" s="17">
        <v>0.06</v>
      </c>
      <c r="G9" s="17">
        <f>10*11</f>
        <v>110</v>
      </c>
      <c r="H9" s="33">
        <f t="shared" si="2"/>
        <v>6.6</v>
      </c>
      <c r="I9" s="34">
        <f t="shared" si="0"/>
        <v>110</v>
      </c>
      <c r="J9" s="35">
        <f t="shared" si="3"/>
        <v>0.2872727272727273</v>
      </c>
    </row>
    <row r="10" spans="1:10" ht="12.75">
      <c r="A10" t="s">
        <v>138</v>
      </c>
      <c r="B10" s="17">
        <v>7</v>
      </c>
      <c r="C10" s="17">
        <v>5</v>
      </c>
      <c r="D10" s="17">
        <v>1</v>
      </c>
      <c r="E10" s="32">
        <f t="shared" si="1"/>
        <v>5</v>
      </c>
      <c r="F10" s="17">
        <v>0.06</v>
      </c>
      <c r="G10" s="17">
        <f>11*11</f>
        <v>121</v>
      </c>
      <c r="H10" s="33">
        <f t="shared" si="2"/>
        <v>7.26</v>
      </c>
      <c r="I10" s="34">
        <f t="shared" si="0"/>
        <v>121</v>
      </c>
      <c r="J10" s="35">
        <f t="shared" si="3"/>
        <v>0.10132231404958678</v>
      </c>
    </row>
    <row r="11" spans="2:10" ht="12.75">
      <c r="B11" s="17">
        <v>8</v>
      </c>
      <c r="C11" s="17"/>
      <c r="D11" s="17"/>
      <c r="E11" s="32"/>
      <c r="F11" s="17"/>
      <c r="G11" s="17"/>
      <c r="H11" s="33"/>
      <c r="I11" s="36"/>
      <c r="J11" s="36"/>
    </row>
    <row r="12" spans="2:10" ht="12.75">
      <c r="B12" s="17">
        <v>9</v>
      </c>
      <c r="C12" s="17"/>
      <c r="D12" s="17"/>
      <c r="E12" s="32"/>
      <c r="F12" s="17"/>
      <c r="G12" s="17"/>
      <c r="H12" s="33"/>
      <c r="I12" s="36"/>
      <c r="J12" s="36"/>
    </row>
    <row r="13" spans="2:10" ht="12.75">
      <c r="B13" s="17">
        <v>10</v>
      </c>
      <c r="C13" s="17"/>
      <c r="D13" s="17"/>
      <c r="E13" s="32"/>
      <c r="F13" s="17"/>
      <c r="G13" s="17"/>
      <c r="H13" s="33"/>
      <c r="I13" s="36"/>
      <c r="J13" s="36"/>
    </row>
    <row r="14" spans="1:8" ht="12.75">
      <c r="A14" t="s">
        <v>117</v>
      </c>
      <c r="C14" s="3"/>
      <c r="D14" s="31">
        <f>SUM(D4:D10)</f>
        <v>28</v>
      </c>
      <c r="E14" s="31">
        <f>SUM(E4:E10)</f>
        <v>140</v>
      </c>
      <c r="G14" s="7"/>
      <c r="H14" s="34">
        <f>SUM(H4:H10)</f>
        <v>71.94</v>
      </c>
    </row>
    <row r="15" spans="3:7" ht="12.75">
      <c r="C15" s="3"/>
      <c r="D15" s="3"/>
      <c r="E15" s="3"/>
      <c r="G15" s="7"/>
    </row>
    <row r="16" spans="1:7" ht="12.75">
      <c r="A16" t="s">
        <v>180</v>
      </c>
      <c r="B16" s="17">
        <v>12</v>
      </c>
      <c r="C16" s="3"/>
      <c r="D16" s="3"/>
      <c r="E16" s="3"/>
      <c r="G16" s="7"/>
    </row>
    <row r="17" spans="1:7" ht="12.75">
      <c r="A17" t="s">
        <v>181</v>
      </c>
      <c r="B17" s="35">
        <f>B16/D14</f>
        <v>0.42857142857142855</v>
      </c>
      <c r="C17" s="3"/>
      <c r="D17" s="3"/>
      <c r="E17" s="3"/>
      <c r="G17" s="7"/>
    </row>
    <row r="18" spans="1:7" ht="12.75">
      <c r="A18" t="s">
        <v>182</v>
      </c>
      <c r="B18" s="37">
        <v>1</v>
      </c>
      <c r="C18" s="3"/>
      <c r="D18" s="3"/>
      <c r="E18" s="3"/>
      <c r="G18" s="7"/>
    </row>
    <row r="19" spans="1:7" ht="12.75">
      <c r="A19" t="s">
        <v>183</v>
      </c>
      <c r="B19" s="34">
        <f>(Diversity*E14+H14)/Ez</f>
        <v>131.94</v>
      </c>
      <c r="C19" s="3"/>
      <c r="D19" s="3"/>
      <c r="E19" s="3"/>
      <c r="G19" s="7"/>
    </row>
    <row r="20" spans="2:7" ht="12.75">
      <c r="B20" s="38"/>
      <c r="C20" s="3"/>
      <c r="D20" s="3"/>
      <c r="E20" s="3"/>
      <c r="G20" s="7"/>
    </row>
    <row r="21" spans="1:7" ht="14.25">
      <c r="A21" t="s">
        <v>184</v>
      </c>
      <c r="B21" s="39">
        <v>1</v>
      </c>
      <c r="C21" s="3" t="s">
        <v>185</v>
      </c>
      <c r="D21" s="3"/>
      <c r="E21" s="3"/>
      <c r="G21" s="7"/>
    </row>
    <row r="22" spans="3:7" ht="12.75">
      <c r="C22" s="3"/>
      <c r="D22" s="3"/>
      <c r="E22" s="3"/>
      <c r="G22" s="7"/>
    </row>
    <row r="23" spans="1:10" ht="12.75">
      <c r="A23" t="s">
        <v>186</v>
      </c>
      <c r="B23" s="30">
        <v>0.8</v>
      </c>
      <c r="C23" s="3"/>
      <c r="D23" s="3"/>
      <c r="E23" s="3"/>
      <c r="F23" s="3"/>
      <c r="G23" s="3"/>
      <c r="H23" s="3"/>
      <c r="I23" s="3"/>
      <c r="J23" s="3"/>
    </row>
    <row r="24" spans="1:7" ht="12.75">
      <c r="A24" s="1" t="s">
        <v>187</v>
      </c>
      <c r="B24" s="40">
        <f>Vou/Ev</f>
        <v>164.92499999999998</v>
      </c>
      <c r="C24" s="10" t="s">
        <v>47</v>
      </c>
      <c r="D24" s="3"/>
      <c r="E24" s="3"/>
      <c r="G24" s="7"/>
    </row>
    <row r="25" spans="3:10" ht="12.75">
      <c r="C25" s="3"/>
      <c r="D25" s="3"/>
      <c r="E25" s="3"/>
      <c r="F25" s="3"/>
      <c r="G25" s="3"/>
      <c r="H25" s="3"/>
      <c r="I25" s="3"/>
      <c r="J25" s="3"/>
    </row>
    <row r="26" spans="1:7" ht="12.75">
      <c r="A26" t="s">
        <v>188</v>
      </c>
      <c r="B26" t="s">
        <v>189</v>
      </c>
      <c r="D26" t="s">
        <v>190</v>
      </c>
      <c r="G26" t="s">
        <v>191</v>
      </c>
    </row>
    <row r="27" spans="2:8" ht="14.25">
      <c r="B27" t="s">
        <v>192</v>
      </c>
      <c r="C27" t="s">
        <v>193</v>
      </c>
      <c r="D27" t="s">
        <v>185</v>
      </c>
      <c r="E27" t="s">
        <v>194</v>
      </c>
      <c r="F27" t="s">
        <v>195</v>
      </c>
      <c r="G27" t="s">
        <v>192</v>
      </c>
      <c r="H27" t="s">
        <v>196</v>
      </c>
    </row>
    <row r="28" spans="2:6" ht="14.25">
      <c r="B28" t="s">
        <v>197</v>
      </c>
      <c r="C28" t="s">
        <v>198</v>
      </c>
      <c r="D28" t="s">
        <v>199</v>
      </c>
      <c r="E28" t="s">
        <v>200</v>
      </c>
      <c r="F28" t="s">
        <v>201</v>
      </c>
    </row>
    <row r="29" ht="12.75">
      <c r="A29" s="1" t="s">
        <v>141</v>
      </c>
    </row>
    <row r="30" spans="1:8" ht="12.75">
      <c r="A30" t="s">
        <v>202</v>
      </c>
      <c r="B30">
        <v>10</v>
      </c>
      <c r="C30">
        <v>5</v>
      </c>
      <c r="D30">
        <v>0.18</v>
      </c>
      <c r="E30">
        <v>0.9</v>
      </c>
      <c r="F30">
        <v>25</v>
      </c>
      <c r="G30">
        <v>17</v>
      </c>
      <c r="H30">
        <v>8.6</v>
      </c>
    </row>
    <row r="31" spans="1:8" ht="12.75">
      <c r="A31" t="s">
        <v>203</v>
      </c>
      <c r="B31">
        <v>10</v>
      </c>
      <c r="C31">
        <v>5</v>
      </c>
      <c r="D31">
        <v>0.12</v>
      </c>
      <c r="E31">
        <v>0.6</v>
      </c>
      <c r="F31">
        <v>25</v>
      </c>
      <c r="G31">
        <v>15</v>
      </c>
      <c r="H31">
        <v>7.4</v>
      </c>
    </row>
    <row r="32" spans="1:8" ht="12.75">
      <c r="A32" t="s">
        <v>204</v>
      </c>
      <c r="B32">
        <v>10</v>
      </c>
      <c r="C32">
        <v>5</v>
      </c>
      <c r="D32">
        <v>0.12</v>
      </c>
      <c r="E32">
        <v>0.6</v>
      </c>
      <c r="F32">
        <v>35</v>
      </c>
      <c r="G32">
        <v>13</v>
      </c>
      <c r="H32">
        <v>6.7</v>
      </c>
    </row>
    <row r="33" spans="1:8" ht="12.75">
      <c r="A33" t="s">
        <v>205</v>
      </c>
      <c r="B33">
        <v>7.5</v>
      </c>
      <c r="C33">
        <v>3.8</v>
      </c>
      <c r="D33">
        <v>0.06</v>
      </c>
      <c r="E33">
        <v>0.3</v>
      </c>
      <c r="F33">
        <v>65</v>
      </c>
      <c r="G33">
        <v>8</v>
      </c>
      <c r="H33">
        <v>4.3</v>
      </c>
    </row>
    <row r="34" ht="12.75">
      <c r="A34" s="1" t="s">
        <v>206</v>
      </c>
    </row>
    <row r="35" spans="1:8" ht="12.75">
      <c r="A35" t="s">
        <v>207</v>
      </c>
      <c r="B35">
        <v>7.5</v>
      </c>
      <c r="C35">
        <v>3.8</v>
      </c>
      <c r="D35">
        <v>0.18</v>
      </c>
      <c r="E35">
        <v>0.9</v>
      </c>
      <c r="F35">
        <v>70</v>
      </c>
      <c r="G35">
        <v>10</v>
      </c>
      <c r="H35">
        <v>5.1</v>
      </c>
    </row>
    <row r="36" spans="1:8" ht="12.75">
      <c r="A36" t="s">
        <v>208</v>
      </c>
      <c r="B36">
        <v>7.5</v>
      </c>
      <c r="C36">
        <v>3.8</v>
      </c>
      <c r="D36">
        <v>0.18</v>
      </c>
      <c r="E36">
        <v>0.9</v>
      </c>
      <c r="F36">
        <v>100</v>
      </c>
      <c r="G36">
        <v>9</v>
      </c>
      <c r="H36">
        <v>4.7</v>
      </c>
    </row>
    <row r="37" spans="1:10" ht="12.75">
      <c r="A37" t="s">
        <v>209</v>
      </c>
      <c r="J37" s="5"/>
    </row>
    <row r="38" spans="1:8" ht="12.75">
      <c r="A38" t="s">
        <v>142</v>
      </c>
      <c r="B38">
        <v>5</v>
      </c>
      <c r="C38">
        <v>2.5</v>
      </c>
      <c r="D38">
        <v>0.06</v>
      </c>
      <c r="E38">
        <v>0.3</v>
      </c>
      <c r="F38">
        <v>10</v>
      </c>
      <c r="G38">
        <v>11</v>
      </c>
      <c r="H38">
        <v>5.5</v>
      </c>
    </row>
    <row r="39" spans="1:10" ht="12.75">
      <c r="A39" t="s">
        <v>210</v>
      </c>
      <c r="B39">
        <v>5</v>
      </c>
      <c r="C39">
        <v>2.5</v>
      </c>
      <c r="D39">
        <v>0.06</v>
      </c>
      <c r="E39">
        <v>0.3</v>
      </c>
      <c r="F39">
        <v>20</v>
      </c>
      <c r="G39">
        <v>8</v>
      </c>
      <c r="H39">
        <v>4</v>
      </c>
      <c r="J39" s="6"/>
    </row>
    <row r="40" spans="1:10" ht="12.75">
      <c r="A40" t="s">
        <v>211</v>
      </c>
      <c r="B40">
        <v>5</v>
      </c>
      <c r="C40">
        <v>2.5</v>
      </c>
      <c r="D40">
        <v>0.06</v>
      </c>
      <c r="E40">
        <v>0.3</v>
      </c>
      <c r="F40">
        <v>120</v>
      </c>
      <c r="G40">
        <v>6</v>
      </c>
      <c r="H40">
        <v>2.8</v>
      </c>
      <c r="J40" s="6"/>
    </row>
    <row r="41" spans="1:10" ht="12.75">
      <c r="A41" s="1" t="s">
        <v>212</v>
      </c>
      <c r="J41" s="6"/>
    </row>
    <row r="42" spans="1:10" ht="12.75">
      <c r="A42" t="s">
        <v>139</v>
      </c>
      <c r="B42">
        <v>5</v>
      </c>
      <c r="C42">
        <v>2.5</v>
      </c>
      <c r="D42">
        <v>0.06</v>
      </c>
      <c r="E42">
        <v>0.3</v>
      </c>
      <c r="F42">
        <v>5</v>
      </c>
      <c r="G42">
        <v>17</v>
      </c>
      <c r="H42">
        <v>8.5</v>
      </c>
      <c r="J42" s="6"/>
    </row>
    <row r="43" spans="1:8" ht="12.75">
      <c r="A43" t="s">
        <v>140</v>
      </c>
      <c r="B43">
        <v>5</v>
      </c>
      <c r="C43">
        <v>2.5</v>
      </c>
      <c r="D43">
        <v>0.06</v>
      </c>
      <c r="E43">
        <v>0.3</v>
      </c>
      <c r="F43">
        <v>30</v>
      </c>
      <c r="G43">
        <v>7</v>
      </c>
      <c r="H43">
        <v>3.5</v>
      </c>
    </row>
    <row r="44" spans="1:8" ht="12.75">
      <c r="A44" t="s">
        <v>213</v>
      </c>
      <c r="B44">
        <v>5</v>
      </c>
      <c r="C44">
        <v>2.5</v>
      </c>
      <c r="D44">
        <v>0.06</v>
      </c>
      <c r="E44">
        <v>0.3</v>
      </c>
      <c r="F44">
        <v>60</v>
      </c>
      <c r="G44">
        <v>6</v>
      </c>
      <c r="H44">
        <v>3</v>
      </c>
    </row>
    <row r="45" ht="12.75">
      <c r="A45" s="1" t="s">
        <v>214</v>
      </c>
    </row>
    <row r="46" spans="1:8" ht="12.75">
      <c r="A46" t="s">
        <v>178</v>
      </c>
      <c r="B46">
        <v>5</v>
      </c>
      <c r="C46">
        <v>2.5</v>
      </c>
      <c r="D46">
        <v>0.06</v>
      </c>
      <c r="E46">
        <v>0.3</v>
      </c>
      <c r="F46">
        <v>50</v>
      </c>
      <c r="G46">
        <v>6</v>
      </c>
      <c r="H46">
        <v>3.1</v>
      </c>
    </row>
    <row r="47" spans="1:8" ht="12.75">
      <c r="A47" t="s">
        <v>144</v>
      </c>
      <c r="B47">
        <v>5</v>
      </c>
      <c r="C47">
        <v>2.5</v>
      </c>
      <c r="D47">
        <v>0.06</v>
      </c>
      <c r="E47">
        <v>0.3</v>
      </c>
      <c r="F47">
        <v>150</v>
      </c>
      <c r="G47">
        <v>5</v>
      </c>
      <c r="H47">
        <v>2.7</v>
      </c>
    </row>
    <row r="48" spans="1:8" ht="12.75">
      <c r="A48" t="s">
        <v>215</v>
      </c>
      <c r="B48">
        <v>5</v>
      </c>
      <c r="C48">
        <v>2.5</v>
      </c>
      <c r="D48">
        <v>0.12</v>
      </c>
      <c r="E48">
        <v>0.6</v>
      </c>
      <c r="F48">
        <v>10</v>
      </c>
      <c r="G48">
        <v>17</v>
      </c>
      <c r="H48">
        <v>8.5</v>
      </c>
    </row>
    <row r="49" spans="1:8" ht="12.75">
      <c r="A49" t="s">
        <v>216</v>
      </c>
      <c r="B49">
        <v>7.5</v>
      </c>
      <c r="C49">
        <v>3.8</v>
      </c>
      <c r="D49">
        <v>0.06</v>
      </c>
      <c r="E49">
        <v>0.3</v>
      </c>
      <c r="F49">
        <v>40</v>
      </c>
      <c r="G49">
        <v>9</v>
      </c>
      <c r="H49">
        <v>4.6</v>
      </c>
    </row>
    <row r="50" ht="12.75">
      <c r="A50" s="1" t="s">
        <v>217</v>
      </c>
    </row>
    <row r="51" spans="1:8" ht="12.75">
      <c r="A51" t="s">
        <v>218</v>
      </c>
      <c r="B51">
        <v>7.5</v>
      </c>
      <c r="C51">
        <v>3.8</v>
      </c>
      <c r="D51">
        <v>0.12</v>
      </c>
      <c r="E51">
        <v>0.6</v>
      </c>
      <c r="F51">
        <v>15</v>
      </c>
      <c r="G51">
        <v>16</v>
      </c>
      <c r="H51">
        <v>7.8</v>
      </c>
    </row>
    <row r="52" spans="1:8" ht="12.75">
      <c r="A52" t="s">
        <v>219</v>
      </c>
      <c r="B52">
        <v>7.5</v>
      </c>
      <c r="C52">
        <v>3.8</v>
      </c>
      <c r="D52">
        <v>0.06</v>
      </c>
      <c r="E52">
        <v>0.3</v>
      </c>
      <c r="F52">
        <v>40</v>
      </c>
      <c r="G52">
        <v>9</v>
      </c>
      <c r="H52">
        <v>4.6</v>
      </c>
    </row>
    <row r="53" spans="1:8" ht="12.75">
      <c r="A53" t="s">
        <v>220</v>
      </c>
      <c r="B53">
        <v>7.5</v>
      </c>
      <c r="C53">
        <v>3.8</v>
      </c>
      <c r="D53">
        <v>0.06</v>
      </c>
      <c r="E53">
        <v>0.3</v>
      </c>
      <c r="F53">
        <v>8</v>
      </c>
      <c r="G53">
        <v>15</v>
      </c>
      <c r="H53">
        <v>7.6</v>
      </c>
    </row>
    <row r="54" ht="12.75">
      <c r="A54" t="s">
        <v>221</v>
      </c>
    </row>
    <row r="55" spans="1:8" ht="12.75">
      <c r="A55" s="1" t="s">
        <v>222</v>
      </c>
      <c r="B55" t="s">
        <v>223</v>
      </c>
      <c r="C55" t="s">
        <v>223</v>
      </c>
      <c r="D55">
        <v>0.3</v>
      </c>
      <c r="E55">
        <v>1.5</v>
      </c>
      <c r="F55">
        <v>30</v>
      </c>
      <c r="G55" t="s">
        <v>223</v>
      </c>
      <c r="H55" t="s">
        <v>223</v>
      </c>
    </row>
    <row r="56" spans="1:8" ht="12.75">
      <c r="A56" t="s">
        <v>143</v>
      </c>
      <c r="B56">
        <v>7.5</v>
      </c>
      <c r="C56">
        <v>3.8</v>
      </c>
      <c r="D56">
        <v>0.06</v>
      </c>
      <c r="E56">
        <v>0.3</v>
      </c>
      <c r="F56">
        <v>150</v>
      </c>
      <c r="G56">
        <v>8</v>
      </c>
      <c r="H56">
        <v>4</v>
      </c>
    </row>
    <row r="57" spans="1:8" ht="12.75">
      <c r="A57" t="s">
        <v>224</v>
      </c>
      <c r="B57">
        <v>20</v>
      </c>
      <c r="C57">
        <v>10</v>
      </c>
      <c r="D57">
        <v>0.06</v>
      </c>
      <c r="E57">
        <v>0.3</v>
      </c>
      <c r="F57">
        <v>40</v>
      </c>
      <c r="G57">
        <v>22</v>
      </c>
      <c r="H57">
        <v>10.8</v>
      </c>
    </row>
    <row r="58" spans="1:8" ht="12.75">
      <c r="A58" t="s">
        <v>225</v>
      </c>
      <c r="B58">
        <v>20</v>
      </c>
      <c r="C58">
        <v>10</v>
      </c>
      <c r="D58">
        <v>0.06</v>
      </c>
      <c r="E58">
        <v>0.3</v>
      </c>
      <c r="F58">
        <v>100</v>
      </c>
      <c r="G58">
        <v>21</v>
      </c>
      <c r="H58">
        <v>10.3</v>
      </c>
    </row>
    <row r="59" spans="1:8" ht="12.75">
      <c r="A59" t="s">
        <v>226</v>
      </c>
      <c r="B59">
        <v>7.5</v>
      </c>
      <c r="C59">
        <v>3.8</v>
      </c>
      <c r="D59">
        <v>0.18</v>
      </c>
      <c r="E59">
        <v>0.9</v>
      </c>
      <c r="F59">
        <v>20</v>
      </c>
      <c r="G59">
        <v>17</v>
      </c>
      <c r="H59">
        <v>8.3</v>
      </c>
    </row>
    <row r="63" spans="1:10" ht="14.25">
      <c r="A63" t="s">
        <v>166</v>
      </c>
      <c r="B63" s="3" t="s">
        <v>167</v>
      </c>
      <c r="C63" s="3" t="s">
        <v>168</v>
      </c>
      <c r="D63" s="3" t="s">
        <v>169</v>
      </c>
      <c r="E63" s="3" t="s">
        <v>170</v>
      </c>
      <c r="F63" s="3" t="s">
        <v>171</v>
      </c>
      <c r="G63" s="3" t="s">
        <v>172</v>
      </c>
      <c r="H63" s="3" t="s">
        <v>173</v>
      </c>
      <c r="I63" s="3" t="s">
        <v>174</v>
      </c>
      <c r="J63" s="3" t="s">
        <v>175</v>
      </c>
    </row>
    <row r="64" spans="1:10" ht="12.75">
      <c r="A64" t="s">
        <v>138</v>
      </c>
      <c r="B64" s="17">
        <v>1</v>
      </c>
      <c r="C64" s="17">
        <v>5</v>
      </c>
      <c r="D64" s="17">
        <v>1</v>
      </c>
      <c r="E64" s="32">
        <f>C64*D64</f>
        <v>5</v>
      </c>
      <c r="F64" s="17">
        <v>0.06</v>
      </c>
      <c r="G64" s="17">
        <f>10*10</f>
        <v>100</v>
      </c>
      <c r="H64" s="33">
        <f aca="true" t="shared" si="4" ref="H64:H71">F64*G64</f>
        <v>6</v>
      </c>
      <c r="I64" s="34">
        <f>$B$81*G64</f>
        <v>100</v>
      </c>
      <c r="J64" s="35">
        <f>(E64+H64)/I64</f>
        <v>0.11</v>
      </c>
    </row>
    <row r="65" spans="1:10" ht="12.75">
      <c r="A65" t="s">
        <v>138</v>
      </c>
      <c r="B65" s="17">
        <v>2</v>
      </c>
      <c r="C65" s="17">
        <v>5</v>
      </c>
      <c r="D65" s="17">
        <v>1</v>
      </c>
      <c r="E65" s="32">
        <f aca="true" t="shared" si="5" ref="E65:E71">C65*D65</f>
        <v>5</v>
      </c>
      <c r="F65" s="17">
        <v>0.06</v>
      </c>
      <c r="G65" s="17">
        <f>8*11.5</f>
        <v>92</v>
      </c>
      <c r="H65" s="33">
        <f t="shared" si="4"/>
        <v>5.52</v>
      </c>
      <c r="I65" s="34">
        <f aca="true" t="shared" si="6" ref="I65:I71">$B$81*G65</f>
        <v>92</v>
      </c>
      <c r="J65" s="35">
        <f aca="true" t="shared" si="7" ref="J65:J70">(E65+H65)/I65</f>
        <v>0.11434782608695651</v>
      </c>
    </row>
    <row r="66" spans="1:10" ht="12.75">
      <c r="A66" t="s">
        <v>138</v>
      </c>
      <c r="B66" s="17">
        <v>3</v>
      </c>
      <c r="C66" s="17">
        <v>5</v>
      </c>
      <c r="D66" s="17">
        <v>1</v>
      </c>
      <c r="E66" s="32">
        <f t="shared" si="5"/>
        <v>5</v>
      </c>
      <c r="F66" s="17">
        <v>0.06</v>
      </c>
      <c r="G66" s="17">
        <f>8*11.5</f>
        <v>92</v>
      </c>
      <c r="H66" s="33">
        <f t="shared" si="4"/>
        <v>5.52</v>
      </c>
      <c r="I66" s="34">
        <f t="shared" si="6"/>
        <v>92</v>
      </c>
      <c r="J66" s="35">
        <f t="shared" si="7"/>
        <v>0.11434782608695651</v>
      </c>
    </row>
    <row r="67" spans="1:10" ht="12.75">
      <c r="A67" t="s">
        <v>138</v>
      </c>
      <c r="B67" s="17">
        <v>4</v>
      </c>
      <c r="C67" s="17">
        <v>5</v>
      </c>
      <c r="D67" s="17">
        <v>1</v>
      </c>
      <c r="E67" s="32">
        <f t="shared" si="5"/>
        <v>5</v>
      </c>
      <c r="F67" s="17">
        <v>0.06</v>
      </c>
      <c r="G67" s="17">
        <f>8*11.5</f>
        <v>92</v>
      </c>
      <c r="H67" s="33">
        <f t="shared" si="4"/>
        <v>5.52</v>
      </c>
      <c r="I67" s="34">
        <f t="shared" si="6"/>
        <v>92</v>
      </c>
      <c r="J67" s="35">
        <f t="shared" si="7"/>
        <v>0.11434782608695651</v>
      </c>
    </row>
    <row r="68" spans="1:10" ht="12.75">
      <c r="A68" t="s">
        <v>138</v>
      </c>
      <c r="B68" s="17">
        <v>5</v>
      </c>
      <c r="C68" s="17">
        <v>5</v>
      </c>
      <c r="D68" s="17">
        <v>1</v>
      </c>
      <c r="E68" s="32">
        <f t="shared" si="5"/>
        <v>5</v>
      </c>
      <c r="F68" s="17">
        <v>0.06</v>
      </c>
      <c r="G68" s="17">
        <f>11.5*13</f>
        <v>149.5</v>
      </c>
      <c r="H68" s="33">
        <f t="shared" si="4"/>
        <v>8.969999999999999</v>
      </c>
      <c r="I68" s="34">
        <f t="shared" si="6"/>
        <v>149.5</v>
      </c>
      <c r="J68" s="35">
        <f t="shared" si="7"/>
        <v>0.0934448160535117</v>
      </c>
    </row>
    <row r="69" spans="1:10" ht="12.75">
      <c r="A69" t="s">
        <v>138</v>
      </c>
      <c r="B69" s="17">
        <v>6</v>
      </c>
      <c r="C69" s="17">
        <v>5</v>
      </c>
      <c r="D69" s="17">
        <v>1</v>
      </c>
      <c r="E69" s="32">
        <f t="shared" si="5"/>
        <v>5</v>
      </c>
      <c r="F69" s="17">
        <v>0.06</v>
      </c>
      <c r="G69" s="17">
        <f>10*10</f>
        <v>100</v>
      </c>
      <c r="H69" s="33">
        <f t="shared" si="4"/>
        <v>6</v>
      </c>
      <c r="I69" s="34">
        <f t="shared" si="6"/>
        <v>100</v>
      </c>
      <c r="J69" s="35">
        <f t="shared" si="7"/>
        <v>0.11</v>
      </c>
    </row>
    <row r="70" spans="1:10" ht="12.75">
      <c r="A70" t="s">
        <v>138</v>
      </c>
      <c r="B70" s="17">
        <v>7</v>
      </c>
      <c r="C70" s="17">
        <v>5</v>
      </c>
      <c r="D70" s="17">
        <v>1</v>
      </c>
      <c r="E70" s="32">
        <f t="shared" si="5"/>
        <v>5</v>
      </c>
      <c r="F70" s="17">
        <v>0.06</v>
      </c>
      <c r="G70" s="17">
        <f>10*11</f>
        <v>110</v>
      </c>
      <c r="H70" s="33">
        <f t="shared" si="4"/>
        <v>6.6</v>
      </c>
      <c r="I70" s="34">
        <f t="shared" si="6"/>
        <v>110</v>
      </c>
      <c r="J70" s="35">
        <f t="shared" si="7"/>
        <v>0.10545454545454545</v>
      </c>
    </row>
    <row r="71" spans="1:10" ht="12.75">
      <c r="A71" t="s">
        <v>178</v>
      </c>
      <c r="B71" s="17">
        <v>8</v>
      </c>
      <c r="C71" s="17">
        <v>5</v>
      </c>
      <c r="D71" s="17">
        <v>8</v>
      </c>
      <c r="E71" s="32">
        <f t="shared" si="5"/>
        <v>40</v>
      </c>
      <c r="F71" s="17">
        <v>0.06</v>
      </c>
      <c r="G71" s="17">
        <f>26*12</f>
        <v>312</v>
      </c>
      <c r="H71" s="33">
        <f t="shared" si="4"/>
        <v>18.72</v>
      </c>
      <c r="I71" s="34">
        <f t="shared" si="6"/>
        <v>312</v>
      </c>
      <c r="J71" s="35">
        <f>(E71+H71)/I71</f>
        <v>0.1882051282051282</v>
      </c>
    </row>
    <row r="72" spans="2:10" ht="12.75">
      <c r="B72" s="17">
        <v>9</v>
      </c>
      <c r="C72" s="17"/>
      <c r="D72" s="17"/>
      <c r="E72" s="32"/>
      <c r="F72" s="17"/>
      <c r="G72" s="17"/>
      <c r="H72" s="33"/>
      <c r="I72" s="36"/>
      <c r="J72" s="36"/>
    </row>
    <row r="73" spans="2:10" ht="12.75">
      <c r="B73" s="17">
        <v>10</v>
      </c>
      <c r="C73" s="17"/>
      <c r="D73" s="17"/>
      <c r="E73" s="32"/>
      <c r="F73" s="17"/>
      <c r="G73" s="17"/>
      <c r="H73" s="33"/>
      <c r="I73" s="36"/>
      <c r="J73" s="36"/>
    </row>
    <row r="74" spans="1:8" ht="12.75">
      <c r="A74" t="s">
        <v>117</v>
      </c>
      <c r="C74" s="3"/>
      <c r="D74" s="31">
        <f>SUM(D64:D71)</f>
        <v>15</v>
      </c>
      <c r="E74" s="31">
        <f>SUM(E64:E71)</f>
        <v>75</v>
      </c>
      <c r="G74" s="7"/>
      <c r="H74" s="34">
        <f>SUM(H64:H70)</f>
        <v>44.13</v>
      </c>
    </row>
    <row r="75" spans="3:7" ht="12.75">
      <c r="C75" s="3"/>
      <c r="D75" s="3"/>
      <c r="E75" s="3"/>
      <c r="G75" s="7"/>
    </row>
    <row r="76" spans="1:7" ht="12.75">
      <c r="A76" t="s">
        <v>180</v>
      </c>
      <c r="B76" s="17">
        <v>8</v>
      </c>
      <c r="C76" s="3"/>
      <c r="D76" s="3"/>
      <c r="E76" s="3"/>
      <c r="G76" s="7"/>
    </row>
    <row r="77" spans="1:7" ht="12.75">
      <c r="A77" t="s">
        <v>227</v>
      </c>
      <c r="B77" s="35">
        <f>B76/D74</f>
        <v>0.5333333333333333</v>
      </c>
      <c r="C77" s="3"/>
      <c r="D77" s="3"/>
      <c r="E77" s="3"/>
      <c r="G77" s="7"/>
    </row>
    <row r="78" spans="1:7" ht="12.75">
      <c r="A78" t="s">
        <v>228</v>
      </c>
      <c r="B78" s="37">
        <v>1</v>
      </c>
      <c r="C78" s="3"/>
      <c r="D78" s="3"/>
      <c r="E78" s="3"/>
      <c r="G78" s="7"/>
    </row>
    <row r="79" spans="1:7" ht="12.75">
      <c r="A79" t="s">
        <v>183</v>
      </c>
      <c r="B79" s="34">
        <f>(Diversity2*E74+H74)/VentEff</f>
        <v>84.13</v>
      </c>
      <c r="C79" s="3"/>
      <c r="D79" s="3"/>
      <c r="E79" s="3"/>
      <c r="G79" s="7"/>
    </row>
    <row r="80" spans="2:7" ht="12.75">
      <c r="B80" s="38"/>
      <c r="C80" s="3"/>
      <c r="D80" s="3"/>
      <c r="E80" s="3"/>
      <c r="G80" s="7"/>
    </row>
    <row r="81" spans="1:7" ht="14.25">
      <c r="A81" t="s">
        <v>184</v>
      </c>
      <c r="B81" s="39">
        <v>1</v>
      </c>
      <c r="C81" s="3" t="s">
        <v>185</v>
      </c>
      <c r="D81" s="3"/>
      <c r="E81" s="3"/>
      <c r="G81" s="7"/>
    </row>
    <row r="82" spans="3:7" ht="12.75">
      <c r="C82" s="3"/>
      <c r="D82" s="3"/>
      <c r="E82" s="3"/>
      <c r="G82" s="7"/>
    </row>
    <row r="83" spans="1:10" ht="12.75">
      <c r="A83" t="s">
        <v>186</v>
      </c>
      <c r="B83" s="30">
        <v>0.9</v>
      </c>
      <c r="C83" s="3"/>
      <c r="D83" s="3"/>
      <c r="E83" s="3"/>
      <c r="F83" s="3"/>
      <c r="G83" s="3"/>
      <c r="H83" s="3"/>
      <c r="I83" s="3"/>
      <c r="J83" s="3"/>
    </row>
    <row r="84" spans="1:7" ht="12.75">
      <c r="A84" s="1" t="s">
        <v>187</v>
      </c>
      <c r="B84" s="40">
        <f>B79/B83</f>
        <v>93.47777777777777</v>
      </c>
      <c r="C84" s="10" t="s">
        <v>47</v>
      </c>
      <c r="D84" s="3"/>
      <c r="E84" s="3"/>
      <c r="G84" s="7"/>
    </row>
  </sheetData>
  <dataValidations count="5">
    <dataValidation allowBlank="1" showInputMessage="1" showErrorMessage="1" prompt="In buildings where occupants move from zone to zone, enter the maximum number of people in the entire building at a given time." sqref="B16 B76"/>
    <dataValidation allowBlank="1" showInputMessage="1" showErrorMessage="1" prompt="Ez=1.0 cool air supplied from ceiling or warm air thru ceiling with floor return&#10;Ez=0.8 warm air supplied air thru ceiling, ceiling return&#10;Ez=0.7 warm air thru floor, ceiling return&#10;Ez=0.6 supply near return" sqref="B18 B78"/>
    <dataValidation allowBlank="1" showInputMessage="1" showErrorMessage="1" prompt="See Table below (from ASHRAE Standard 62.1-2004)" sqref="C3 F3 C63 F63"/>
    <dataValidation allowBlank="1" showInputMessage="1" showErrorMessage="1" prompt="Ev=0.9 if Zpmax &lt; 0.25&#10;Ev=0.8 if Zpmax &lt; 0.35&#10;Ev=0.7 if Zpmax &lt; 0.45&#10;Ev=0.6 if Zpmax &lt; 0.55" sqref="B23 B83"/>
    <dataValidation allowBlank="1" showInputMessage="1" showErrorMessage="1" prompt="Primary air flow per unit area - Value must be estimated since load and supply air rate are unknown until ventilation air rate is computed.  Iteration recomended after supply air equipment is selected and primary air flow is known." sqref="B21 B81"/>
  </dataValidations>
  <printOptions/>
  <pageMargins left="0.75" right="0.75" top="1" bottom="1"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3:L26"/>
  <sheetViews>
    <sheetView zoomScale="75" zoomScaleNormal="75" workbookViewId="0" topLeftCell="A1">
      <selection activeCell="N14" sqref="N14"/>
    </sheetView>
  </sheetViews>
  <sheetFormatPr defaultColWidth="9.140625" defaultRowHeight="12.75"/>
  <cols>
    <col min="1" max="1" width="17.140625" style="0" customWidth="1"/>
  </cols>
  <sheetData>
    <row r="2" ht="13.5" thickBot="1"/>
    <row r="3" spans="1:12" ht="13.5" thickBot="1">
      <c r="A3" s="100" t="s">
        <v>421</v>
      </c>
      <c r="B3" s="101"/>
      <c r="C3" s="100" t="s">
        <v>422</v>
      </c>
      <c r="D3" s="102"/>
      <c r="E3" s="102"/>
      <c r="F3" s="102"/>
      <c r="G3" s="101"/>
      <c r="H3" s="100" t="s">
        <v>423</v>
      </c>
      <c r="I3" s="102"/>
      <c r="J3" s="102"/>
      <c r="K3" s="102"/>
      <c r="L3" s="101"/>
    </row>
    <row r="4" spans="1:12" ht="16.5" thickBot="1">
      <c r="A4" s="43" t="s">
        <v>124</v>
      </c>
      <c r="B4" s="75" t="s">
        <v>290</v>
      </c>
      <c r="C4" s="103" t="s">
        <v>425</v>
      </c>
      <c r="D4" s="104"/>
      <c r="E4" s="104"/>
      <c r="F4" s="104"/>
      <c r="G4" s="105"/>
      <c r="H4" s="103" t="s">
        <v>425</v>
      </c>
      <c r="I4" s="104"/>
      <c r="J4" s="104"/>
      <c r="K4" s="104"/>
      <c r="L4" s="105"/>
    </row>
    <row r="5" spans="1:12" ht="13.5" thickBot="1">
      <c r="A5" s="45" t="s">
        <v>424</v>
      </c>
      <c r="B5" s="49" t="s">
        <v>291</v>
      </c>
      <c r="C5" s="49">
        <v>0</v>
      </c>
      <c r="D5" s="49">
        <v>12</v>
      </c>
      <c r="E5" s="49">
        <v>24</v>
      </c>
      <c r="F5" s="49">
        <v>36</v>
      </c>
      <c r="G5" s="49">
        <v>48</v>
      </c>
      <c r="H5" s="49">
        <v>0</v>
      </c>
      <c r="I5" s="49">
        <v>12</v>
      </c>
      <c r="J5" s="49">
        <v>24</v>
      </c>
      <c r="K5" s="49">
        <v>36</v>
      </c>
      <c r="L5" s="49">
        <v>48</v>
      </c>
    </row>
    <row r="6" spans="1:12" ht="15" thickBot="1">
      <c r="A6" s="98" t="s">
        <v>426</v>
      </c>
      <c r="B6" s="49" t="s">
        <v>427</v>
      </c>
      <c r="C6" s="76">
        <v>0.73</v>
      </c>
      <c r="D6" s="76">
        <v>0.72</v>
      </c>
      <c r="E6" s="76">
        <v>0.7</v>
      </c>
      <c r="F6" s="76">
        <v>0.68</v>
      </c>
      <c r="G6" s="76">
        <v>0.67</v>
      </c>
      <c r="H6" s="76">
        <v>1.35</v>
      </c>
      <c r="I6" s="76">
        <v>1.31</v>
      </c>
      <c r="J6" s="76">
        <v>1.28</v>
      </c>
      <c r="K6" s="76">
        <v>1.24</v>
      </c>
      <c r="L6" s="76">
        <v>1.2</v>
      </c>
    </row>
    <row r="7" spans="1:12" ht="15" thickBot="1">
      <c r="A7" s="99"/>
      <c r="B7" s="49" t="s">
        <v>428</v>
      </c>
      <c r="C7" s="76">
        <v>0.73</v>
      </c>
      <c r="D7" s="76">
        <v>0.71</v>
      </c>
      <c r="E7" s="76">
        <v>0.7</v>
      </c>
      <c r="F7" s="76">
        <v>0.66</v>
      </c>
      <c r="G7" s="76">
        <v>0.64</v>
      </c>
      <c r="H7" s="48">
        <v>1.35</v>
      </c>
      <c r="I7" s="76">
        <v>1.3</v>
      </c>
      <c r="J7" s="76">
        <v>1.26</v>
      </c>
      <c r="K7" s="76">
        <v>1.2</v>
      </c>
      <c r="L7" s="76">
        <v>1.13</v>
      </c>
    </row>
    <row r="8" spans="1:12" ht="15" thickBot="1">
      <c r="A8" s="98" t="s">
        <v>243</v>
      </c>
      <c r="B8" s="49" t="s">
        <v>427</v>
      </c>
      <c r="C8" s="76">
        <v>0.73</v>
      </c>
      <c r="D8" s="76">
        <v>0.61</v>
      </c>
      <c r="E8" s="76">
        <v>0.58</v>
      </c>
      <c r="F8" s="76">
        <v>0.56</v>
      </c>
      <c r="G8" s="76">
        <v>0.54</v>
      </c>
      <c r="H8" s="48">
        <v>1.35</v>
      </c>
      <c r="I8" s="76">
        <v>1.06</v>
      </c>
      <c r="J8" s="76">
        <v>0.99</v>
      </c>
      <c r="K8" s="76">
        <v>0.95</v>
      </c>
      <c r="L8" s="76">
        <v>0.91</v>
      </c>
    </row>
    <row r="9" spans="1:12" ht="15" thickBot="1">
      <c r="A9" s="99"/>
      <c r="B9" s="49" t="s">
        <v>428</v>
      </c>
      <c r="C9" s="76">
        <v>0.73</v>
      </c>
      <c r="D9" s="76">
        <v>0.58</v>
      </c>
      <c r="E9" s="76">
        <v>0.54</v>
      </c>
      <c r="F9" s="76">
        <v>0.51</v>
      </c>
      <c r="G9" s="76">
        <v>0.48</v>
      </c>
      <c r="H9" s="48">
        <v>1.35</v>
      </c>
      <c r="I9" s="76">
        <v>1</v>
      </c>
      <c r="J9" s="76">
        <v>0.9</v>
      </c>
      <c r="K9" s="76">
        <v>0.84</v>
      </c>
      <c r="L9" s="76">
        <v>0.78</v>
      </c>
    </row>
    <row r="10" spans="1:12" ht="14.25" customHeight="1">
      <c r="A10" s="43" t="s">
        <v>429</v>
      </c>
      <c r="B10" s="81" t="s">
        <v>431</v>
      </c>
      <c r="C10" s="96"/>
      <c r="D10" s="65"/>
      <c r="E10" s="81" t="s">
        <v>433</v>
      </c>
      <c r="F10" s="96"/>
      <c r="G10" s="65"/>
      <c r="H10" s="81" t="s">
        <v>431</v>
      </c>
      <c r="I10" s="96"/>
      <c r="J10" s="65"/>
      <c r="K10" s="81" t="s">
        <v>433</v>
      </c>
      <c r="L10" s="65"/>
    </row>
    <row r="11" spans="1:12" ht="13.5" thickBot="1">
      <c r="A11" s="45" t="s">
        <v>430</v>
      </c>
      <c r="B11" s="82" t="s">
        <v>432</v>
      </c>
      <c r="C11" s="97"/>
      <c r="D11" s="83"/>
      <c r="E11" s="82" t="s">
        <v>434</v>
      </c>
      <c r="F11" s="97"/>
      <c r="G11" s="83"/>
      <c r="H11" s="82" t="s">
        <v>435</v>
      </c>
      <c r="I11" s="97"/>
      <c r="J11" s="83"/>
      <c r="K11" s="82" t="s">
        <v>436</v>
      </c>
      <c r="L11" s="83"/>
    </row>
    <row r="13" ht="13.5" thickBot="1"/>
    <row r="14" spans="1:7" ht="18.75" customHeight="1">
      <c r="A14" s="84" t="s">
        <v>437</v>
      </c>
      <c r="B14" s="85"/>
      <c r="C14" s="86"/>
      <c r="D14" s="90" t="s">
        <v>439</v>
      </c>
      <c r="E14" s="91"/>
      <c r="F14" s="91"/>
      <c r="G14" s="92"/>
    </row>
    <row r="15" spans="1:7" ht="16.5" thickBot="1">
      <c r="A15" s="87" t="s">
        <v>438</v>
      </c>
      <c r="B15" s="88"/>
      <c r="C15" s="89"/>
      <c r="D15" s="93" t="s">
        <v>440</v>
      </c>
      <c r="E15" s="94"/>
      <c r="F15" s="94"/>
      <c r="G15" s="95"/>
    </row>
    <row r="16" spans="1:7" ht="14.25">
      <c r="A16" s="43" t="s">
        <v>441</v>
      </c>
      <c r="B16" s="44" t="s">
        <v>443</v>
      </c>
      <c r="C16" s="44" t="s">
        <v>444</v>
      </c>
      <c r="D16" s="44" t="s">
        <v>445</v>
      </c>
      <c r="E16" s="44" t="s">
        <v>447</v>
      </c>
      <c r="F16" s="44" t="s">
        <v>448</v>
      </c>
      <c r="G16" s="44" t="s">
        <v>449</v>
      </c>
    </row>
    <row r="17" spans="1:7" ht="23.25" thickBot="1">
      <c r="A17" s="45" t="s">
        <v>442</v>
      </c>
      <c r="B17" s="46" t="s">
        <v>442</v>
      </c>
      <c r="C17" s="46" t="s">
        <v>442</v>
      </c>
      <c r="D17" s="47" t="s">
        <v>446</v>
      </c>
      <c r="E17" s="47" t="s">
        <v>446</v>
      </c>
      <c r="F17" s="47" t="s">
        <v>446</v>
      </c>
      <c r="G17" s="47" t="s">
        <v>446</v>
      </c>
    </row>
    <row r="18" spans="1:7" ht="13.5" thickBot="1">
      <c r="A18" s="43"/>
      <c r="B18" s="46">
        <v>1</v>
      </c>
      <c r="C18" s="46">
        <v>2</v>
      </c>
      <c r="D18" s="48">
        <v>1.13</v>
      </c>
      <c r="E18" s="48">
        <v>0.39</v>
      </c>
      <c r="F18" s="48">
        <v>0.24</v>
      </c>
      <c r="G18" s="48">
        <v>0.17</v>
      </c>
    </row>
    <row r="19" spans="1:7" ht="13.5" thickBot="1">
      <c r="A19" s="43">
        <v>1</v>
      </c>
      <c r="B19" s="46">
        <v>4</v>
      </c>
      <c r="C19" s="46">
        <v>5</v>
      </c>
      <c r="D19" s="48">
        <v>4.42</v>
      </c>
      <c r="E19" s="48">
        <v>2.08</v>
      </c>
      <c r="F19" s="48">
        <v>1.41</v>
      </c>
      <c r="G19" s="48">
        <v>1.07</v>
      </c>
    </row>
    <row r="20" spans="1:7" ht="13.5" thickBot="1">
      <c r="A20" s="77"/>
      <c r="B20" s="46">
        <v>7</v>
      </c>
      <c r="C20" s="46">
        <v>8</v>
      </c>
      <c r="D20" s="48">
        <v>9</v>
      </c>
      <c r="E20" s="48">
        <v>4.71</v>
      </c>
      <c r="F20" s="48">
        <v>3.34</v>
      </c>
      <c r="G20" s="48">
        <v>2.62</v>
      </c>
    </row>
    <row r="21" spans="1:7" ht="13.5" thickBot="1">
      <c r="A21" s="43"/>
      <c r="B21" s="46">
        <v>1</v>
      </c>
      <c r="C21" s="46">
        <v>5</v>
      </c>
      <c r="D21" s="48">
        <v>2.95</v>
      </c>
      <c r="E21" s="48">
        <v>0.92</v>
      </c>
      <c r="F21" s="48">
        <v>0.55</v>
      </c>
      <c r="G21" s="48">
        <v>0.4</v>
      </c>
    </row>
    <row r="22" spans="1:7" ht="13.5" thickBot="1">
      <c r="A22" s="43">
        <v>4</v>
      </c>
      <c r="B22" s="46">
        <v>3</v>
      </c>
      <c r="C22" s="46">
        <v>7</v>
      </c>
      <c r="D22" s="48">
        <v>4.96</v>
      </c>
      <c r="E22" s="48">
        <v>1.91</v>
      </c>
      <c r="F22" s="48">
        <v>1.22</v>
      </c>
      <c r="G22" s="48">
        <v>0.9</v>
      </c>
    </row>
    <row r="23" spans="1:7" ht="13.5" thickBot="1">
      <c r="A23" s="77"/>
      <c r="B23" s="46">
        <v>5</v>
      </c>
      <c r="C23" s="46">
        <v>9</v>
      </c>
      <c r="D23" s="48">
        <v>7.62</v>
      </c>
      <c r="E23" s="48">
        <v>3.41</v>
      </c>
      <c r="F23" s="48">
        <v>2.3</v>
      </c>
      <c r="G23" s="48">
        <v>1.75</v>
      </c>
    </row>
    <row r="24" spans="1:7" ht="13.5" thickBot="1">
      <c r="A24" s="43"/>
      <c r="B24" s="46">
        <v>1</v>
      </c>
      <c r="C24" s="46">
        <v>8</v>
      </c>
      <c r="D24" s="48">
        <v>4.76</v>
      </c>
      <c r="E24" s="48">
        <v>1.45</v>
      </c>
      <c r="F24" s="48">
        <v>0.86</v>
      </c>
      <c r="G24" s="48">
        <v>0.61</v>
      </c>
    </row>
    <row r="25" spans="1:7" ht="13.5" thickBot="1">
      <c r="A25" s="43">
        <v>7</v>
      </c>
      <c r="B25" s="46">
        <v>2</v>
      </c>
      <c r="C25" s="46">
        <v>9</v>
      </c>
      <c r="D25" s="48">
        <v>5.66</v>
      </c>
      <c r="E25" s="48">
        <v>1.87</v>
      </c>
      <c r="F25" s="48">
        <v>1.14</v>
      </c>
      <c r="G25" s="48">
        <v>0.82</v>
      </c>
    </row>
    <row r="26" spans="1:7" ht="13.5" thickBot="1">
      <c r="A26" s="77"/>
      <c r="B26" s="46">
        <v>3</v>
      </c>
      <c r="C26" s="46">
        <v>10</v>
      </c>
      <c r="D26" s="48">
        <v>6.78</v>
      </c>
      <c r="E26" s="48">
        <v>2.44</v>
      </c>
      <c r="F26" s="48">
        <v>1.54</v>
      </c>
      <c r="G26" s="48">
        <v>1.12</v>
      </c>
    </row>
  </sheetData>
  <mergeCells count="19">
    <mergeCell ref="A3:B3"/>
    <mergeCell ref="C3:G3"/>
    <mergeCell ref="H3:L3"/>
    <mergeCell ref="C4:G4"/>
    <mergeCell ref="H4:L4"/>
    <mergeCell ref="A6:A7"/>
    <mergeCell ref="A8:A9"/>
    <mergeCell ref="B10:D10"/>
    <mergeCell ref="B11:D11"/>
    <mergeCell ref="K10:L10"/>
    <mergeCell ref="K11:L11"/>
    <mergeCell ref="A14:C14"/>
    <mergeCell ref="A15:C15"/>
    <mergeCell ref="D14:G14"/>
    <mergeCell ref="D15:G15"/>
    <mergeCell ref="E10:G10"/>
    <mergeCell ref="E11:G11"/>
    <mergeCell ref="H10:J10"/>
    <mergeCell ref="H11:J11"/>
  </mergeCells>
  <printOptions/>
  <pageMargins left="0.75" right="0.75" top="1" bottom="1" header="0.5" footer="0.5"/>
  <pageSetup orientation="portrait" paperSize="9"/>
  <drawing r:id="rId3"/>
  <legacyDrawing r:id="rId2"/>
  <oleObjects>
    <oleObject progId="SmartDraw.2" shapeId="5886935" r:id="rId1"/>
  </oleObjects>
</worksheet>
</file>

<file path=xl/worksheets/sheet2.xml><?xml version="1.0" encoding="utf-8"?>
<worksheet xmlns="http://schemas.openxmlformats.org/spreadsheetml/2006/main" xmlns:r="http://schemas.openxmlformats.org/officeDocument/2006/relationships">
  <sheetPr codeName="Sheet4"/>
  <dimension ref="A1:M34"/>
  <sheetViews>
    <sheetView zoomScale="80" zoomScaleNormal="80" workbookViewId="0" topLeftCell="A1">
      <selection activeCell="F35" sqref="F35"/>
    </sheetView>
  </sheetViews>
  <sheetFormatPr defaultColWidth="9.140625" defaultRowHeight="12.75"/>
  <cols>
    <col min="1" max="1" width="19.7109375" style="0" customWidth="1"/>
    <col min="2" max="3" width="7.7109375" style="0" customWidth="1"/>
    <col min="4" max="13" width="8.57421875" style="0" customWidth="1"/>
  </cols>
  <sheetData>
    <row r="1" ht="12.75">
      <c r="A1" s="1"/>
    </row>
    <row r="2" spans="2:7" ht="12.75">
      <c r="B2" s="3"/>
      <c r="C2" s="3"/>
      <c r="D2" s="3"/>
      <c r="E2" s="3"/>
      <c r="F2" s="3"/>
      <c r="G2" s="3"/>
    </row>
    <row r="3" spans="2:7" ht="15" customHeight="1">
      <c r="B3" s="13"/>
      <c r="C3" s="3"/>
      <c r="D3" s="3"/>
      <c r="E3" s="3"/>
      <c r="F3" s="3"/>
      <c r="G3" s="3"/>
    </row>
    <row r="4" spans="1:13" ht="12.75">
      <c r="A4" s="68" t="s">
        <v>79</v>
      </c>
      <c r="B4" s="68" t="s">
        <v>80</v>
      </c>
      <c r="C4" s="68" t="s">
        <v>81</v>
      </c>
      <c r="D4" s="68" t="s">
        <v>82</v>
      </c>
      <c r="E4" s="80" t="s">
        <v>72</v>
      </c>
      <c r="F4" s="80"/>
      <c r="G4" s="80" t="s">
        <v>244</v>
      </c>
      <c r="H4" s="80"/>
      <c r="I4" s="80" t="s">
        <v>245</v>
      </c>
      <c r="J4" s="80"/>
      <c r="K4" s="80"/>
      <c r="L4" s="80"/>
      <c r="M4" s="68" t="s">
        <v>246</v>
      </c>
    </row>
    <row r="5" spans="1:13" ht="15.75" customHeight="1">
      <c r="A5" s="78" t="s">
        <v>231</v>
      </c>
      <c r="B5" s="78" t="s">
        <v>66</v>
      </c>
      <c r="C5" s="78" t="s">
        <v>247</v>
      </c>
      <c r="D5" s="67" t="s">
        <v>248</v>
      </c>
      <c r="E5" s="78" t="s">
        <v>249</v>
      </c>
      <c r="F5" s="78"/>
      <c r="G5" s="78" t="s">
        <v>250</v>
      </c>
      <c r="H5" s="78"/>
      <c r="I5" s="78" t="s">
        <v>251</v>
      </c>
      <c r="J5" s="78"/>
      <c r="K5" s="78"/>
      <c r="L5" s="78"/>
      <c r="M5" s="67" t="s">
        <v>252</v>
      </c>
    </row>
    <row r="6" spans="1:13" ht="12.75">
      <c r="A6" s="78"/>
      <c r="B6" s="78"/>
      <c r="C6" s="78"/>
      <c r="D6" s="74">
        <v>-0.996</v>
      </c>
      <c r="E6" s="79">
        <v>-0.004</v>
      </c>
      <c r="F6" s="79"/>
      <c r="G6" s="79">
        <v>-0.004</v>
      </c>
      <c r="H6" s="79"/>
      <c r="I6" s="79">
        <v>-0.004</v>
      </c>
      <c r="J6" s="79"/>
      <c r="K6" s="79"/>
      <c r="L6" s="79"/>
      <c r="M6" s="67" t="s">
        <v>253</v>
      </c>
    </row>
    <row r="7" spans="1:13" ht="12.75">
      <c r="A7" s="67"/>
      <c r="B7" s="67"/>
      <c r="C7" s="67"/>
      <c r="D7" s="68"/>
      <c r="E7" s="67" t="s">
        <v>252</v>
      </c>
      <c r="F7" s="67" t="s">
        <v>254</v>
      </c>
      <c r="G7" s="67" t="s">
        <v>255</v>
      </c>
      <c r="H7" s="67" t="s">
        <v>256</v>
      </c>
      <c r="I7" s="67" t="s">
        <v>257</v>
      </c>
      <c r="J7" s="67" t="s">
        <v>258</v>
      </c>
      <c r="K7" s="67" t="s">
        <v>252</v>
      </c>
      <c r="L7" s="67" t="s">
        <v>255</v>
      </c>
      <c r="M7" s="69"/>
    </row>
    <row r="8" spans="1:13" ht="15.75">
      <c r="A8" s="67" t="s">
        <v>259</v>
      </c>
      <c r="B8" s="67" t="s">
        <v>260</v>
      </c>
      <c r="C8" s="67" t="s">
        <v>261</v>
      </c>
      <c r="D8" s="67" t="s">
        <v>262</v>
      </c>
      <c r="E8" s="67" t="s">
        <v>262</v>
      </c>
      <c r="F8" s="67" t="s">
        <v>262</v>
      </c>
      <c r="G8" s="67" t="s">
        <v>262</v>
      </c>
      <c r="H8" s="67" t="s">
        <v>262</v>
      </c>
      <c r="I8" s="67" t="s">
        <v>262</v>
      </c>
      <c r="J8" s="67" t="s">
        <v>263</v>
      </c>
      <c r="K8" s="67" t="s">
        <v>262</v>
      </c>
      <c r="L8" s="67" t="s">
        <v>262</v>
      </c>
      <c r="M8" s="67" t="s">
        <v>262</v>
      </c>
    </row>
    <row r="9" spans="1:13" ht="12.75">
      <c r="A9" s="70" t="s">
        <v>264</v>
      </c>
      <c r="B9" s="67">
        <v>35</v>
      </c>
      <c r="C9" s="67">
        <v>5320</v>
      </c>
      <c r="D9" s="71">
        <v>13</v>
      </c>
      <c r="E9" s="72">
        <v>96</v>
      </c>
      <c r="F9" s="73">
        <v>60</v>
      </c>
      <c r="G9" s="72">
        <v>65</v>
      </c>
      <c r="H9" s="73">
        <v>83</v>
      </c>
      <c r="I9" s="67">
        <v>61</v>
      </c>
      <c r="J9" s="67">
        <v>98</v>
      </c>
      <c r="K9" s="72">
        <v>68</v>
      </c>
      <c r="L9" s="73">
        <v>63</v>
      </c>
      <c r="M9" s="67">
        <v>25</v>
      </c>
    </row>
    <row r="10" spans="1:13" ht="12.75">
      <c r="A10" s="70" t="s">
        <v>265</v>
      </c>
      <c r="B10" s="67">
        <v>34</v>
      </c>
      <c r="C10" s="67">
        <v>1033</v>
      </c>
      <c r="D10" s="71">
        <v>18</v>
      </c>
      <c r="E10" s="72">
        <v>93</v>
      </c>
      <c r="F10" s="73">
        <v>75</v>
      </c>
      <c r="G10" s="72">
        <v>77</v>
      </c>
      <c r="H10" s="73">
        <v>88</v>
      </c>
      <c r="I10" s="67">
        <v>74</v>
      </c>
      <c r="J10" s="67">
        <v>133</v>
      </c>
      <c r="K10" s="72">
        <v>82</v>
      </c>
      <c r="L10" s="73">
        <v>76</v>
      </c>
      <c r="M10" s="67">
        <v>17</v>
      </c>
    </row>
    <row r="11" spans="1:13" ht="12.75">
      <c r="A11" s="70" t="s">
        <v>266</v>
      </c>
      <c r="B11" s="67">
        <v>39</v>
      </c>
      <c r="C11" s="67">
        <v>154</v>
      </c>
      <c r="D11" s="71">
        <v>11</v>
      </c>
      <c r="E11" s="72">
        <v>93</v>
      </c>
      <c r="F11" s="73">
        <v>75</v>
      </c>
      <c r="G11" s="72">
        <v>78</v>
      </c>
      <c r="H11" s="73">
        <v>88</v>
      </c>
      <c r="I11" s="67">
        <v>75</v>
      </c>
      <c r="J11" s="67">
        <v>132</v>
      </c>
      <c r="K11" s="72">
        <v>83</v>
      </c>
      <c r="L11" s="73">
        <v>77</v>
      </c>
      <c r="M11" s="67">
        <v>19</v>
      </c>
    </row>
    <row r="12" spans="1:13" ht="12.75">
      <c r="A12" s="70" t="s">
        <v>267</v>
      </c>
      <c r="B12" s="67">
        <v>34</v>
      </c>
      <c r="C12" s="67">
        <v>630</v>
      </c>
      <c r="D12" s="71">
        <v>18</v>
      </c>
      <c r="E12" s="72">
        <v>94</v>
      </c>
      <c r="F12" s="73">
        <v>75</v>
      </c>
      <c r="G12" s="72">
        <v>78</v>
      </c>
      <c r="H12" s="73">
        <v>89</v>
      </c>
      <c r="I12" s="67">
        <v>75</v>
      </c>
      <c r="J12" s="67">
        <v>135</v>
      </c>
      <c r="K12" s="72">
        <v>83</v>
      </c>
      <c r="L12" s="73">
        <v>77</v>
      </c>
      <c r="M12" s="67">
        <v>19</v>
      </c>
    </row>
    <row r="13" spans="1:13" ht="12.75">
      <c r="A13" s="70" t="s">
        <v>268</v>
      </c>
      <c r="B13" s="67">
        <v>44</v>
      </c>
      <c r="C13" s="67">
        <v>2870</v>
      </c>
      <c r="D13" s="71">
        <v>2</v>
      </c>
      <c r="E13" s="72">
        <v>96</v>
      </c>
      <c r="F13" s="73">
        <v>63</v>
      </c>
      <c r="G13" s="72">
        <v>66</v>
      </c>
      <c r="H13" s="73">
        <v>90</v>
      </c>
      <c r="I13" s="67">
        <v>58</v>
      </c>
      <c r="J13" s="67">
        <v>79</v>
      </c>
      <c r="K13" s="72">
        <v>72</v>
      </c>
      <c r="L13" s="73">
        <v>63</v>
      </c>
      <c r="M13" s="67">
        <v>30</v>
      </c>
    </row>
    <row r="14" spans="1:13" ht="12.75">
      <c r="A14" s="70" t="s">
        <v>269</v>
      </c>
      <c r="B14" s="67">
        <v>42</v>
      </c>
      <c r="C14" s="67">
        <v>30</v>
      </c>
      <c r="D14" s="71">
        <v>7</v>
      </c>
      <c r="E14" s="72">
        <v>91</v>
      </c>
      <c r="F14" s="73">
        <v>73</v>
      </c>
      <c r="G14" s="72">
        <v>75</v>
      </c>
      <c r="H14" s="73">
        <v>87</v>
      </c>
      <c r="I14" s="67">
        <v>72</v>
      </c>
      <c r="J14" s="67">
        <v>119</v>
      </c>
      <c r="K14" s="72">
        <v>80</v>
      </c>
      <c r="L14" s="73">
        <v>74</v>
      </c>
      <c r="M14" s="67">
        <v>15</v>
      </c>
    </row>
    <row r="15" spans="1:13" ht="12.75">
      <c r="A15" s="70" t="s">
        <v>270</v>
      </c>
      <c r="B15" s="67">
        <v>26</v>
      </c>
      <c r="C15" s="67">
        <v>20</v>
      </c>
      <c r="D15" s="71">
        <v>36</v>
      </c>
      <c r="E15" s="72">
        <v>95</v>
      </c>
      <c r="F15" s="73">
        <v>78</v>
      </c>
      <c r="G15" s="72">
        <v>80</v>
      </c>
      <c r="H15" s="73">
        <v>89</v>
      </c>
      <c r="I15" s="67">
        <v>78</v>
      </c>
      <c r="J15" s="67">
        <v>146</v>
      </c>
      <c r="K15" s="72">
        <v>83</v>
      </c>
      <c r="L15" s="73">
        <v>79</v>
      </c>
      <c r="M15" s="67">
        <v>17</v>
      </c>
    </row>
    <row r="16" spans="1:13" ht="12.75">
      <c r="A16" s="70" t="s">
        <v>271</v>
      </c>
      <c r="B16" s="67">
        <v>42</v>
      </c>
      <c r="C16" s="67">
        <v>673</v>
      </c>
      <c r="D16" s="71">
        <v>-6</v>
      </c>
      <c r="E16" s="72">
        <v>91</v>
      </c>
      <c r="F16" s="73">
        <v>74</v>
      </c>
      <c r="G16" s="72">
        <v>77</v>
      </c>
      <c r="H16" s="73">
        <v>88</v>
      </c>
      <c r="I16" s="67">
        <v>74</v>
      </c>
      <c r="J16" s="67">
        <v>130</v>
      </c>
      <c r="K16" s="72">
        <v>84</v>
      </c>
      <c r="L16" s="73">
        <v>77</v>
      </c>
      <c r="M16" s="67">
        <v>20</v>
      </c>
    </row>
    <row r="17" spans="1:13" ht="12.75">
      <c r="A17" s="70" t="s">
        <v>272</v>
      </c>
      <c r="B17" s="67">
        <v>41</v>
      </c>
      <c r="C17" s="67">
        <v>804</v>
      </c>
      <c r="D17" s="71">
        <v>1</v>
      </c>
      <c r="E17" s="72">
        <v>89</v>
      </c>
      <c r="F17" s="73">
        <v>73</v>
      </c>
      <c r="G17" s="72">
        <v>76</v>
      </c>
      <c r="H17" s="73">
        <v>85</v>
      </c>
      <c r="I17" s="67">
        <v>73</v>
      </c>
      <c r="J17" s="67">
        <v>125</v>
      </c>
      <c r="K17" s="72">
        <v>82</v>
      </c>
      <c r="L17" s="73">
        <v>75</v>
      </c>
      <c r="M17" s="67">
        <v>19</v>
      </c>
    </row>
    <row r="18" spans="1:13" ht="12.75">
      <c r="A18" s="70" t="s">
        <v>273</v>
      </c>
      <c r="B18" s="67">
        <v>33</v>
      </c>
      <c r="C18" s="67">
        <v>597</v>
      </c>
      <c r="D18" s="71">
        <v>17</v>
      </c>
      <c r="E18" s="72">
        <v>100</v>
      </c>
      <c r="F18" s="73">
        <v>74</v>
      </c>
      <c r="G18" s="72">
        <v>78</v>
      </c>
      <c r="H18" s="73">
        <v>92</v>
      </c>
      <c r="I18" s="67">
        <v>75</v>
      </c>
      <c r="J18" s="67">
        <v>132</v>
      </c>
      <c r="K18" s="72">
        <v>82</v>
      </c>
      <c r="L18" s="73">
        <v>77</v>
      </c>
      <c r="M18" s="67">
        <v>20</v>
      </c>
    </row>
    <row r="19" spans="1:13" ht="12.75">
      <c r="A19" s="70" t="s">
        <v>274</v>
      </c>
      <c r="B19" s="67">
        <v>40</v>
      </c>
      <c r="C19" s="67">
        <v>5330</v>
      </c>
      <c r="D19" s="71">
        <v>-3</v>
      </c>
      <c r="E19" s="72">
        <v>93</v>
      </c>
      <c r="F19" s="73">
        <v>60</v>
      </c>
      <c r="G19" s="72">
        <v>65</v>
      </c>
      <c r="H19" s="73">
        <v>81</v>
      </c>
      <c r="I19" s="67">
        <v>60</v>
      </c>
      <c r="J19" s="67">
        <v>96</v>
      </c>
      <c r="K19" s="72">
        <v>69</v>
      </c>
      <c r="L19" s="73">
        <v>63</v>
      </c>
      <c r="M19" s="67">
        <v>27</v>
      </c>
    </row>
    <row r="20" spans="1:13" ht="12.75">
      <c r="A20" s="70" t="s">
        <v>275</v>
      </c>
      <c r="B20" s="67">
        <v>30</v>
      </c>
      <c r="C20" s="67">
        <v>33</v>
      </c>
      <c r="D20" s="71">
        <v>29</v>
      </c>
      <c r="E20" s="72">
        <v>93</v>
      </c>
      <c r="F20" s="73">
        <v>78</v>
      </c>
      <c r="G20" s="72">
        <v>80</v>
      </c>
      <c r="H20" s="73">
        <v>88</v>
      </c>
      <c r="I20" s="67">
        <v>78</v>
      </c>
      <c r="J20" s="67">
        <v>148</v>
      </c>
      <c r="K20" s="72">
        <v>84</v>
      </c>
      <c r="L20" s="73">
        <v>80</v>
      </c>
      <c r="M20" s="67">
        <v>16</v>
      </c>
    </row>
    <row r="21" spans="1:13" ht="12.75">
      <c r="A21" s="70" t="s">
        <v>276</v>
      </c>
      <c r="B21" s="67">
        <v>34</v>
      </c>
      <c r="C21" s="67">
        <v>105</v>
      </c>
      <c r="D21" s="71">
        <v>43</v>
      </c>
      <c r="E21" s="72">
        <v>85</v>
      </c>
      <c r="F21" s="73">
        <v>64</v>
      </c>
      <c r="G21" s="72">
        <v>70</v>
      </c>
      <c r="H21" s="73">
        <v>78</v>
      </c>
      <c r="I21" s="67">
        <v>67</v>
      </c>
      <c r="J21" s="67">
        <v>99</v>
      </c>
      <c r="K21" s="72">
        <v>75</v>
      </c>
      <c r="L21" s="73">
        <v>70</v>
      </c>
      <c r="M21" s="67">
        <v>11</v>
      </c>
    </row>
    <row r="22" spans="1:13" ht="12.75">
      <c r="A22" s="70" t="s">
        <v>277</v>
      </c>
      <c r="B22" s="67">
        <v>26</v>
      </c>
      <c r="C22" s="67">
        <v>13</v>
      </c>
      <c r="D22" s="71">
        <v>46</v>
      </c>
      <c r="E22" s="72">
        <v>91</v>
      </c>
      <c r="F22" s="73">
        <v>77</v>
      </c>
      <c r="G22" s="72">
        <v>80</v>
      </c>
      <c r="H22" s="73">
        <v>87</v>
      </c>
      <c r="I22" s="67">
        <v>78</v>
      </c>
      <c r="J22" s="67">
        <v>144</v>
      </c>
      <c r="K22" s="72">
        <v>83</v>
      </c>
      <c r="L22" s="73">
        <v>79</v>
      </c>
      <c r="M22" s="67">
        <v>11</v>
      </c>
    </row>
    <row r="23" spans="1:13" ht="12.75">
      <c r="A23" s="70" t="s">
        <v>278</v>
      </c>
      <c r="B23" s="67">
        <v>45</v>
      </c>
      <c r="C23" s="67">
        <v>837</v>
      </c>
      <c r="D23" s="71">
        <v>-16</v>
      </c>
      <c r="E23" s="72">
        <v>91</v>
      </c>
      <c r="F23" s="73">
        <v>73</v>
      </c>
      <c r="G23" s="72">
        <v>76</v>
      </c>
      <c r="H23" s="73">
        <v>88</v>
      </c>
      <c r="I23" s="67">
        <v>73</v>
      </c>
      <c r="J23" s="67">
        <v>124</v>
      </c>
      <c r="K23" s="72">
        <v>83</v>
      </c>
      <c r="L23" s="73">
        <v>76</v>
      </c>
      <c r="M23" s="67">
        <v>19</v>
      </c>
    </row>
    <row r="24" spans="1:13" ht="12.75">
      <c r="A24" s="70" t="s">
        <v>279</v>
      </c>
      <c r="B24" s="67">
        <v>36</v>
      </c>
      <c r="C24" s="67">
        <v>590</v>
      </c>
      <c r="D24" s="71">
        <v>10</v>
      </c>
      <c r="E24" s="72">
        <v>94</v>
      </c>
      <c r="F24" s="73">
        <v>76</v>
      </c>
      <c r="G24" s="72">
        <v>78</v>
      </c>
      <c r="H24" s="73">
        <v>89</v>
      </c>
      <c r="I24" s="67">
        <v>75</v>
      </c>
      <c r="J24" s="67">
        <v>134</v>
      </c>
      <c r="K24" s="72">
        <v>83</v>
      </c>
      <c r="L24" s="73">
        <v>77</v>
      </c>
      <c r="M24" s="67">
        <v>19</v>
      </c>
    </row>
    <row r="25" spans="1:13" ht="12.75">
      <c r="A25" s="70" t="s">
        <v>280</v>
      </c>
      <c r="B25" s="67">
        <v>41</v>
      </c>
      <c r="C25" s="67">
        <v>1332</v>
      </c>
      <c r="D25" s="71">
        <v>-8</v>
      </c>
      <c r="E25" s="72">
        <v>95</v>
      </c>
      <c r="F25" s="73">
        <v>75</v>
      </c>
      <c r="G25" s="72">
        <v>78</v>
      </c>
      <c r="H25" s="73">
        <v>90</v>
      </c>
      <c r="I25" s="67">
        <v>75</v>
      </c>
      <c r="J25" s="67">
        <v>136</v>
      </c>
      <c r="K25" s="72">
        <v>85</v>
      </c>
      <c r="L25" s="73">
        <v>77</v>
      </c>
      <c r="M25" s="67">
        <v>20</v>
      </c>
    </row>
    <row r="26" spans="1:13" ht="12.75">
      <c r="A26" s="70" t="s">
        <v>281</v>
      </c>
      <c r="B26" s="67">
        <v>35</v>
      </c>
      <c r="C26" s="67">
        <v>1300</v>
      </c>
      <c r="D26" s="71">
        <v>9</v>
      </c>
      <c r="E26" s="72">
        <v>99</v>
      </c>
      <c r="F26" s="73">
        <v>74</v>
      </c>
      <c r="G26" s="72">
        <v>77</v>
      </c>
      <c r="H26" s="73">
        <v>91</v>
      </c>
      <c r="I26" s="67">
        <v>73</v>
      </c>
      <c r="J26" s="67">
        <v>129</v>
      </c>
      <c r="K26" s="72">
        <v>83</v>
      </c>
      <c r="L26" s="73">
        <v>76</v>
      </c>
      <c r="M26" s="67">
        <v>21</v>
      </c>
    </row>
    <row r="27" spans="1:13" ht="12.75">
      <c r="A27" s="70" t="s">
        <v>282</v>
      </c>
      <c r="B27" s="67">
        <v>34</v>
      </c>
      <c r="C27" s="67">
        <v>1089</v>
      </c>
      <c r="D27" s="71">
        <v>34</v>
      </c>
      <c r="E27" s="72">
        <v>110</v>
      </c>
      <c r="F27" s="73">
        <v>70</v>
      </c>
      <c r="G27" s="72">
        <v>76</v>
      </c>
      <c r="H27" s="73">
        <v>97</v>
      </c>
      <c r="I27" s="67">
        <v>71</v>
      </c>
      <c r="J27" s="67">
        <v>118</v>
      </c>
      <c r="K27" s="72">
        <v>82</v>
      </c>
      <c r="L27" s="73">
        <v>74</v>
      </c>
      <c r="M27" s="67">
        <v>23</v>
      </c>
    </row>
    <row r="28" spans="1:13" ht="12.75">
      <c r="A28" s="70" t="s">
        <v>283</v>
      </c>
      <c r="B28" s="67">
        <v>36</v>
      </c>
      <c r="C28" s="67">
        <v>440</v>
      </c>
      <c r="D28" s="71">
        <v>16</v>
      </c>
      <c r="E28" s="72">
        <v>93</v>
      </c>
      <c r="F28" s="73">
        <v>76</v>
      </c>
      <c r="G28" s="72">
        <v>78</v>
      </c>
      <c r="H28" s="73">
        <v>88</v>
      </c>
      <c r="I28" s="67">
        <v>75</v>
      </c>
      <c r="J28" s="67">
        <v>134</v>
      </c>
      <c r="K28" s="72">
        <v>82</v>
      </c>
      <c r="L28" s="73">
        <v>77</v>
      </c>
      <c r="M28" s="67">
        <v>19</v>
      </c>
    </row>
    <row r="29" spans="1:13" ht="12.75">
      <c r="A29" s="70" t="s">
        <v>284</v>
      </c>
      <c r="B29" s="67">
        <v>39</v>
      </c>
      <c r="C29" s="67">
        <v>23</v>
      </c>
      <c r="D29" s="71">
        <v>31</v>
      </c>
      <c r="E29" s="72">
        <v>100</v>
      </c>
      <c r="F29" s="73">
        <v>69</v>
      </c>
      <c r="G29" s="72">
        <v>72</v>
      </c>
      <c r="H29" s="73">
        <v>96</v>
      </c>
      <c r="I29" s="67">
        <v>62</v>
      </c>
      <c r="J29" s="67">
        <v>84</v>
      </c>
      <c r="K29" s="72">
        <v>82</v>
      </c>
      <c r="L29" s="73">
        <v>69</v>
      </c>
      <c r="M29" s="67">
        <v>33</v>
      </c>
    </row>
    <row r="30" spans="1:13" ht="12.75">
      <c r="A30" s="70" t="s">
        <v>285</v>
      </c>
      <c r="B30" s="67">
        <v>39</v>
      </c>
      <c r="C30" s="67">
        <v>564</v>
      </c>
      <c r="D30" s="71">
        <v>2</v>
      </c>
      <c r="E30" s="72">
        <v>95</v>
      </c>
      <c r="F30" s="73">
        <v>76</v>
      </c>
      <c r="G30" s="72">
        <v>79</v>
      </c>
      <c r="H30" s="73">
        <v>90</v>
      </c>
      <c r="I30" s="67">
        <v>76</v>
      </c>
      <c r="J30" s="67">
        <v>138</v>
      </c>
      <c r="K30" s="72">
        <v>85</v>
      </c>
      <c r="L30" s="73">
        <v>78</v>
      </c>
      <c r="M30" s="67">
        <v>18</v>
      </c>
    </row>
    <row r="31" spans="1:13" ht="12.75">
      <c r="A31" s="70" t="s">
        <v>286</v>
      </c>
      <c r="B31" s="67">
        <v>41</v>
      </c>
      <c r="C31" s="67">
        <v>4230</v>
      </c>
      <c r="D31" s="71">
        <v>6</v>
      </c>
      <c r="E31" s="72">
        <v>96</v>
      </c>
      <c r="F31" s="73">
        <v>62</v>
      </c>
      <c r="G31" s="72">
        <v>66</v>
      </c>
      <c r="H31" s="73">
        <v>85</v>
      </c>
      <c r="I31" s="67">
        <v>60</v>
      </c>
      <c r="J31" s="67">
        <v>92</v>
      </c>
      <c r="K31" s="72">
        <v>73</v>
      </c>
      <c r="L31" s="73">
        <v>64</v>
      </c>
      <c r="M31" s="67">
        <v>28</v>
      </c>
    </row>
    <row r="32" spans="1:13" ht="12.75">
      <c r="A32" s="70" t="s">
        <v>287</v>
      </c>
      <c r="B32" s="67">
        <v>47</v>
      </c>
      <c r="C32" s="67">
        <v>450</v>
      </c>
      <c r="D32" s="71">
        <v>23</v>
      </c>
      <c r="E32" s="72">
        <v>85</v>
      </c>
      <c r="F32" s="73">
        <v>65</v>
      </c>
      <c r="G32" s="72">
        <v>66</v>
      </c>
      <c r="H32" s="73">
        <v>83</v>
      </c>
      <c r="I32" s="67">
        <v>60</v>
      </c>
      <c r="J32" s="67">
        <v>78</v>
      </c>
      <c r="K32" s="72">
        <v>71</v>
      </c>
      <c r="L32" s="73">
        <v>64</v>
      </c>
      <c r="M32" s="67">
        <v>18</v>
      </c>
    </row>
    <row r="33" spans="1:13" ht="12.75">
      <c r="A33" s="70" t="s">
        <v>288</v>
      </c>
      <c r="B33" s="67">
        <v>30</v>
      </c>
      <c r="C33" s="67">
        <v>69</v>
      </c>
      <c r="D33" s="71">
        <v>25</v>
      </c>
      <c r="E33" s="72">
        <v>95</v>
      </c>
      <c r="F33" s="73">
        <v>77</v>
      </c>
      <c r="G33" s="72">
        <v>80</v>
      </c>
      <c r="H33" s="73">
        <v>89</v>
      </c>
      <c r="I33" s="67">
        <v>77</v>
      </c>
      <c r="J33" s="67">
        <v>142</v>
      </c>
      <c r="K33" s="72">
        <v>83</v>
      </c>
      <c r="L33" s="73">
        <v>79</v>
      </c>
      <c r="M33" s="67">
        <v>19</v>
      </c>
    </row>
    <row r="34" spans="1:13" ht="12.75">
      <c r="A34" s="70" t="s">
        <v>289</v>
      </c>
      <c r="B34" s="67">
        <v>33</v>
      </c>
      <c r="C34" s="67">
        <v>171</v>
      </c>
      <c r="D34" s="71">
        <v>20</v>
      </c>
      <c r="E34" s="72">
        <v>96</v>
      </c>
      <c r="F34" s="73">
        <v>76</v>
      </c>
      <c r="G34" s="72">
        <v>80</v>
      </c>
      <c r="H34" s="73">
        <v>90</v>
      </c>
      <c r="I34" s="67">
        <v>77</v>
      </c>
      <c r="J34" s="67">
        <v>142</v>
      </c>
      <c r="K34" s="72">
        <v>84</v>
      </c>
      <c r="L34" s="73">
        <v>79</v>
      </c>
      <c r="M34" s="67">
        <v>20</v>
      </c>
    </row>
  </sheetData>
  <mergeCells count="12">
    <mergeCell ref="A5:A6"/>
    <mergeCell ref="B5:B6"/>
    <mergeCell ref="C5:C6"/>
    <mergeCell ref="E5:F5"/>
    <mergeCell ref="E6:F6"/>
    <mergeCell ref="I5:L5"/>
    <mergeCell ref="I6:L6"/>
    <mergeCell ref="E4:F4"/>
    <mergeCell ref="G4:H4"/>
    <mergeCell ref="I4:L4"/>
    <mergeCell ref="G5:H5"/>
    <mergeCell ref="G6:H6"/>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9"/>
  <dimension ref="A3:Q30"/>
  <sheetViews>
    <sheetView zoomScale="65" zoomScaleNormal="65" workbookViewId="0" topLeftCell="A1">
      <selection activeCell="K21" sqref="K21"/>
    </sheetView>
  </sheetViews>
  <sheetFormatPr defaultColWidth="9.140625" defaultRowHeight="12.75"/>
  <cols>
    <col min="1" max="1" width="24.421875" style="0" customWidth="1"/>
    <col min="2" max="2" width="10.00390625" style="0" customWidth="1"/>
    <col min="3" max="3" width="24.57421875" style="0" customWidth="1"/>
    <col min="5" max="5" width="23.8515625" style="0" customWidth="1"/>
    <col min="6" max="6" width="10.00390625" style="0" customWidth="1"/>
    <col min="7" max="7" width="13.7109375" style="0" customWidth="1"/>
    <col min="8" max="8" width="12.8515625" style="0" customWidth="1"/>
    <col min="9" max="9" width="9.8515625" style="0" customWidth="1"/>
    <col min="10" max="10" width="11.140625" style="0" customWidth="1"/>
    <col min="11" max="11" width="9.7109375" style="0" customWidth="1"/>
    <col min="12" max="12" width="7.140625" style="0" customWidth="1"/>
    <col min="13" max="13" width="9.421875" style="0" customWidth="1"/>
    <col min="14" max="14" width="8.421875" style="0" customWidth="1"/>
    <col min="15" max="15" width="9.00390625" style="0" customWidth="1"/>
    <col min="16" max="16" width="9.7109375" style="0" customWidth="1"/>
    <col min="17" max="17" width="13.00390625" style="0" customWidth="1"/>
    <col min="18" max="18" width="7.8515625" style="0" customWidth="1"/>
    <col min="21" max="21" width="11.421875" style="0" customWidth="1"/>
  </cols>
  <sheetData>
    <row r="3" spans="1:14" ht="14.25">
      <c r="A3" s="51"/>
      <c r="B3" s="53" t="s">
        <v>380</v>
      </c>
      <c r="C3" s="51"/>
      <c r="D3" s="53" t="s">
        <v>380</v>
      </c>
      <c r="E3" s="52"/>
      <c r="F3" s="53" t="s">
        <v>380</v>
      </c>
      <c r="H3" t="s">
        <v>123</v>
      </c>
      <c r="I3" t="s">
        <v>130</v>
      </c>
      <c r="J3" t="s">
        <v>124</v>
      </c>
      <c r="K3" t="s">
        <v>60</v>
      </c>
      <c r="L3" t="s">
        <v>60</v>
      </c>
      <c r="M3" t="s">
        <v>131</v>
      </c>
      <c r="N3" t="s">
        <v>133</v>
      </c>
    </row>
    <row r="4" spans="1:15" ht="12.75">
      <c r="A4" s="54" t="s">
        <v>381</v>
      </c>
      <c r="B4" s="56" t="s">
        <v>291</v>
      </c>
      <c r="C4" s="54" t="s">
        <v>124</v>
      </c>
      <c r="D4" s="56" t="s">
        <v>291</v>
      </c>
      <c r="E4" s="55" t="s">
        <v>292</v>
      </c>
      <c r="F4" s="56" t="s">
        <v>291</v>
      </c>
      <c r="G4" t="s">
        <v>120</v>
      </c>
      <c r="H4" s="1">
        <v>0.25</v>
      </c>
      <c r="I4" s="1">
        <v>0.45</v>
      </c>
      <c r="J4" s="1">
        <v>9.3</v>
      </c>
      <c r="K4" s="1"/>
      <c r="L4" s="1"/>
      <c r="M4" s="1">
        <v>0.45</v>
      </c>
      <c r="N4" s="1">
        <v>0.68</v>
      </c>
      <c r="O4" s="11">
        <f>SUM(H4:N4)</f>
        <v>11.129999999999999</v>
      </c>
    </row>
    <row r="5" spans="1:9" ht="12.75">
      <c r="A5" s="57" t="s">
        <v>293</v>
      </c>
      <c r="B5" s="56">
        <v>0.25</v>
      </c>
      <c r="C5" s="57" t="s">
        <v>294</v>
      </c>
      <c r="D5" s="56">
        <v>11</v>
      </c>
      <c r="E5" s="50" t="s">
        <v>295</v>
      </c>
      <c r="F5" s="56">
        <v>2</v>
      </c>
      <c r="G5" t="s">
        <v>120</v>
      </c>
      <c r="H5">
        <f>O4</f>
        <v>11.129999999999999</v>
      </c>
      <c r="I5" s="7" t="s">
        <v>418</v>
      </c>
    </row>
    <row r="6" spans="1:9" ht="12.75">
      <c r="A6" s="57" t="s">
        <v>296</v>
      </c>
      <c r="B6" s="56">
        <v>0.17</v>
      </c>
      <c r="C6" s="57" t="s">
        <v>297</v>
      </c>
      <c r="D6" s="56">
        <v>9.6</v>
      </c>
      <c r="E6" s="50" t="s">
        <v>298</v>
      </c>
      <c r="F6" s="56">
        <v>5.5</v>
      </c>
      <c r="G6" t="s">
        <v>122</v>
      </c>
      <c r="H6" s="24">
        <f>1/H5</f>
        <v>0.08984725965858043</v>
      </c>
      <c r="I6" s="7" t="s">
        <v>419</v>
      </c>
    </row>
    <row r="7" spans="1:6" ht="12.75">
      <c r="A7" s="57" t="s">
        <v>299</v>
      </c>
      <c r="B7" s="56">
        <v>0.68</v>
      </c>
      <c r="C7" s="57" t="s">
        <v>294</v>
      </c>
      <c r="D7" s="56">
        <v>13</v>
      </c>
      <c r="E7" s="50" t="s">
        <v>300</v>
      </c>
      <c r="F7" s="56">
        <v>2.4</v>
      </c>
    </row>
    <row r="8" spans="1:6" ht="12.75">
      <c r="A8" s="57" t="s">
        <v>301</v>
      </c>
      <c r="B8" s="56" t="s">
        <v>302</v>
      </c>
      <c r="C8" s="57" t="s">
        <v>297</v>
      </c>
      <c r="D8" s="56">
        <v>10.5</v>
      </c>
      <c r="E8" s="50" t="s">
        <v>298</v>
      </c>
      <c r="F8" s="56">
        <v>7.2</v>
      </c>
    </row>
    <row r="9" spans="1:9" ht="12.75">
      <c r="A9" s="57" t="s">
        <v>303</v>
      </c>
      <c r="B9" s="56" t="s">
        <v>304</v>
      </c>
      <c r="C9" s="57" t="s">
        <v>305</v>
      </c>
      <c r="D9" s="56">
        <v>19</v>
      </c>
      <c r="E9" s="50" t="s">
        <v>306</v>
      </c>
      <c r="F9" s="56">
        <v>1.11</v>
      </c>
      <c r="G9" t="s">
        <v>120</v>
      </c>
      <c r="H9" s="1">
        <v>13</v>
      </c>
      <c r="I9" s="7" t="s">
        <v>418</v>
      </c>
    </row>
    <row r="10" spans="1:9" ht="12.75">
      <c r="A10" s="57" t="s">
        <v>307</v>
      </c>
      <c r="B10" s="56" t="s">
        <v>382</v>
      </c>
      <c r="C10" s="57" t="s">
        <v>308</v>
      </c>
      <c r="D10" s="56">
        <v>17.3</v>
      </c>
      <c r="E10" s="50" t="s">
        <v>309</v>
      </c>
      <c r="F10" s="56" t="s">
        <v>310</v>
      </c>
      <c r="G10" t="s">
        <v>122</v>
      </c>
      <c r="H10" s="24">
        <f>1/H9</f>
        <v>0.07692307692307693</v>
      </c>
      <c r="I10" s="7" t="s">
        <v>419</v>
      </c>
    </row>
    <row r="11" spans="1:6" ht="12.75">
      <c r="A11" s="57" t="s">
        <v>311</v>
      </c>
      <c r="B11" s="56" t="s">
        <v>383</v>
      </c>
      <c r="C11" s="57" t="s">
        <v>297</v>
      </c>
      <c r="D11" s="56">
        <v>15.2</v>
      </c>
      <c r="E11" s="50" t="s">
        <v>312</v>
      </c>
      <c r="F11" s="56" t="s">
        <v>313</v>
      </c>
    </row>
    <row r="12" spans="1:6" ht="12.75">
      <c r="A12" s="57"/>
      <c r="B12" s="56"/>
      <c r="C12" s="57" t="s">
        <v>314</v>
      </c>
      <c r="D12" s="56">
        <v>25</v>
      </c>
      <c r="E12" s="50" t="s">
        <v>315</v>
      </c>
      <c r="F12" s="56" t="s">
        <v>316</v>
      </c>
    </row>
    <row r="13" spans="1:17" ht="12.75">
      <c r="A13" s="54" t="s">
        <v>317</v>
      </c>
      <c r="B13" s="56"/>
      <c r="C13" s="57" t="s">
        <v>308</v>
      </c>
      <c r="D13" s="56">
        <v>21</v>
      </c>
      <c r="E13" s="50"/>
      <c r="F13" s="56"/>
      <c r="H13" t="s">
        <v>128</v>
      </c>
      <c r="I13" t="s">
        <v>123</v>
      </c>
      <c r="J13" t="s">
        <v>130</v>
      </c>
      <c r="K13" t="s">
        <v>124</v>
      </c>
      <c r="L13" t="s">
        <v>129</v>
      </c>
      <c r="M13" t="s">
        <v>60</v>
      </c>
      <c r="N13" t="s">
        <v>60</v>
      </c>
      <c r="O13" t="s">
        <v>131</v>
      </c>
      <c r="P13" t="s">
        <v>121</v>
      </c>
      <c r="Q13" t="s">
        <v>132</v>
      </c>
    </row>
    <row r="14" spans="1:17" ht="14.25">
      <c r="A14" s="57" t="s">
        <v>373</v>
      </c>
      <c r="B14" s="56"/>
      <c r="C14" s="57"/>
      <c r="D14" s="56"/>
      <c r="E14" s="50" t="s">
        <v>378</v>
      </c>
      <c r="F14" s="56"/>
      <c r="G14" t="s">
        <v>134</v>
      </c>
      <c r="H14" s="1">
        <v>80</v>
      </c>
      <c r="I14" s="1">
        <v>0.25</v>
      </c>
      <c r="J14" s="1">
        <v>0.45</v>
      </c>
      <c r="K14" s="1">
        <v>13</v>
      </c>
      <c r="L14" s="1"/>
      <c r="M14" s="1"/>
      <c r="N14" s="1"/>
      <c r="O14" s="1">
        <v>0.45</v>
      </c>
      <c r="P14" s="1">
        <v>0.68</v>
      </c>
      <c r="Q14" s="11">
        <f>SUM(I14:P14)</f>
        <v>14.829999999999998</v>
      </c>
    </row>
    <row r="15" spans="1:17" ht="14.25">
      <c r="A15" s="57" t="s">
        <v>318</v>
      </c>
      <c r="B15" s="56">
        <v>0.45</v>
      </c>
      <c r="C15" s="57" t="s">
        <v>319</v>
      </c>
      <c r="D15" s="56">
        <v>30</v>
      </c>
      <c r="E15" s="50" t="s">
        <v>379</v>
      </c>
      <c r="F15" s="56"/>
      <c r="G15" t="s">
        <v>127</v>
      </c>
      <c r="H15" s="1">
        <v>20</v>
      </c>
      <c r="I15" s="1">
        <v>0.25</v>
      </c>
      <c r="J15" s="1">
        <v>0.45</v>
      </c>
      <c r="K15" s="1"/>
      <c r="L15" s="1">
        <v>4.4</v>
      </c>
      <c r="M15" s="1"/>
      <c r="N15" s="1"/>
      <c r="O15" s="1">
        <v>0.45</v>
      </c>
      <c r="P15" s="1">
        <v>0.68</v>
      </c>
      <c r="Q15" s="11">
        <f>SUM(I15:P15)</f>
        <v>6.23</v>
      </c>
    </row>
    <row r="16" spans="1:6" ht="12.75">
      <c r="A16" s="57" t="s">
        <v>320</v>
      </c>
      <c r="B16" s="56">
        <v>0</v>
      </c>
      <c r="C16" s="57" t="s">
        <v>308</v>
      </c>
      <c r="D16" s="56">
        <v>26</v>
      </c>
      <c r="E16" s="55" t="s">
        <v>321</v>
      </c>
      <c r="F16" s="56" t="s">
        <v>322</v>
      </c>
    </row>
    <row r="17" spans="1:9" ht="12.75">
      <c r="A17" s="57" t="s">
        <v>323</v>
      </c>
      <c r="B17" s="56">
        <v>0.06</v>
      </c>
      <c r="C17" s="57" t="s">
        <v>324</v>
      </c>
      <c r="D17" s="56">
        <v>38</v>
      </c>
      <c r="E17" s="50" t="s">
        <v>325</v>
      </c>
      <c r="F17" s="56" t="s">
        <v>326</v>
      </c>
      <c r="G17" t="s">
        <v>122</v>
      </c>
      <c r="H17" s="24">
        <f>(H14/(100*Q14))+(H15/(100*Q15))</f>
        <v>0.08604743540759968</v>
      </c>
      <c r="I17" s="7" t="s">
        <v>419</v>
      </c>
    </row>
    <row r="18" spans="1:9" ht="12.75">
      <c r="A18" s="57" t="s">
        <v>327</v>
      </c>
      <c r="B18" s="56">
        <v>0.21</v>
      </c>
      <c r="C18" s="57" t="s">
        <v>308</v>
      </c>
      <c r="D18" s="56">
        <v>32.5</v>
      </c>
      <c r="E18" s="50" t="s">
        <v>328</v>
      </c>
      <c r="F18" s="56" t="s">
        <v>329</v>
      </c>
      <c r="G18" t="s">
        <v>120</v>
      </c>
      <c r="H18" s="8">
        <f>1/H17</f>
        <v>11.62149685534591</v>
      </c>
      <c r="I18" s="7" t="s">
        <v>418</v>
      </c>
    </row>
    <row r="19" spans="1:6" ht="12.75">
      <c r="A19" s="57" t="s">
        <v>330</v>
      </c>
      <c r="B19" s="56">
        <v>0.93</v>
      </c>
      <c r="C19" s="57" t="s">
        <v>331</v>
      </c>
      <c r="D19" s="56" t="s">
        <v>332</v>
      </c>
      <c r="E19" s="50" t="s">
        <v>333</v>
      </c>
      <c r="F19" s="56" t="s">
        <v>334</v>
      </c>
    </row>
    <row r="20" spans="1:6" ht="12.75">
      <c r="A20" s="57" t="s">
        <v>335</v>
      </c>
      <c r="B20" s="56">
        <v>0.62</v>
      </c>
      <c r="C20" s="57" t="s">
        <v>308</v>
      </c>
      <c r="D20" s="56" t="s">
        <v>336</v>
      </c>
      <c r="E20" s="50" t="s">
        <v>337</v>
      </c>
      <c r="F20" s="56" t="s">
        <v>338</v>
      </c>
    </row>
    <row r="21" spans="1:6" ht="12.75">
      <c r="A21" s="57" t="s">
        <v>339</v>
      </c>
      <c r="B21" s="56">
        <v>0.85</v>
      </c>
      <c r="C21" s="57" t="s">
        <v>297</v>
      </c>
      <c r="D21" s="56" t="s">
        <v>340</v>
      </c>
      <c r="E21" s="50" t="s">
        <v>341</v>
      </c>
      <c r="F21" s="56" t="s">
        <v>342</v>
      </c>
    </row>
    <row r="22" spans="1:6" ht="12.75">
      <c r="A22" s="57" t="s">
        <v>343</v>
      </c>
      <c r="B22" s="56">
        <v>0.5</v>
      </c>
      <c r="C22" s="57" t="s">
        <v>374</v>
      </c>
      <c r="D22" s="56">
        <v>12.8</v>
      </c>
      <c r="E22" s="55" t="s">
        <v>344</v>
      </c>
      <c r="F22" s="56"/>
    </row>
    <row r="23" spans="1:8" ht="12.75">
      <c r="A23" s="57" t="s">
        <v>375</v>
      </c>
      <c r="B23" s="56">
        <v>1.32</v>
      </c>
      <c r="C23" s="57" t="s">
        <v>376</v>
      </c>
      <c r="D23" s="56">
        <v>17</v>
      </c>
      <c r="E23" s="50" t="s">
        <v>345</v>
      </c>
      <c r="F23" s="56" t="s">
        <v>346</v>
      </c>
      <c r="G23" t="s">
        <v>135</v>
      </c>
      <c r="H23" t="s">
        <v>136</v>
      </c>
    </row>
    <row r="24" spans="1:8" ht="12.75">
      <c r="A24" s="57" t="s">
        <v>347</v>
      </c>
      <c r="B24" s="56" t="s">
        <v>348</v>
      </c>
      <c r="C24" s="57" t="s">
        <v>349</v>
      </c>
      <c r="D24" s="56">
        <v>4</v>
      </c>
      <c r="E24" s="50" t="s">
        <v>350</v>
      </c>
      <c r="F24" s="56" t="s">
        <v>351</v>
      </c>
      <c r="G24" s="1">
        <v>1.25</v>
      </c>
      <c r="H24" s="1">
        <v>3.5</v>
      </c>
    </row>
    <row r="25" spans="1:9" ht="12.75">
      <c r="A25" s="57" t="s">
        <v>352</v>
      </c>
      <c r="B25" s="56" t="s">
        <v>353</v>
      </c>
      <c r="C25" s="57" t="s">
        <v>354</v>
      </c>
      <c r="D25" s="56">
        <v>8</v>
      </c>
      <c r="E25" s="50" t="s">
        <v>355</v>
      </c>
      <c r="F25" s="56" t="s">
        <v>356</v>
      </c>
      <c r="G25" t="s">
        <v>120</v>
      </c>
      <c r="H25">
        <f>G24*H24</f>
        <v>4.375</v>
      </c>
      <c r="I25" s="7" t="s">
        <v>418</v>
      </c>
    </row>
    <row r="26" spans="1:9" ht="12.75">
      <c r="A26" s="57" t="s">
        <v>377</v>
      </c>
      <c r="B26" s="56">
        <v>0.5</v>
      </c>
      <c r="C26" s="57" t="s">
        <v>357</v>
      </c>
      <c r="D26" s="56" t="s">
        <v>358</v>
      </c>
      <c r="E26" s="50" t="s">
        <v>350</v>
      </c>
      <c r="F26" s="56" t="s">
        <v>359</v>
      </c>
      <c r="G26" t="s">
        <v>122</v>
      </c>
      <c r="H26" s="24">
        <f>1/H25</f>
        <v>0.22857142857142856</v>
      </c>
      <c r="I26" s="7" t="s">
        <v>419</v>
      </c>
    </row>
    <row r="27" spans="1:6" ht="12.75">
      <c r="A27" s="57" t="s">
        <v>360</v>
      </c>
      <c r="B27" s="56"/>
      <c r="C27" s="57" t="s">
        <v>361</v>
      </c>
      <c r="D27" s="56" t="s">
        <v>362</v>
      </c>
      <c r="E27" s="50" t="s">
        <v>363</v>
      </c>
      <c r="F27" s="56" t="s">
        <v>346</v>
      </c>
    </row>
    <row r="28" spans="1:6" ht="12.75">
      <c r="A28" s="57" t="s">
        <v>364</v>
      </c>
      <c r="B28" s="56">
        <v>0.45</v>
      </c>
      <c r="C28" s="57" t="s">
        <v>365</v>
      </c>
      <c r="D28" s="56" t="s">
        <v>366</v>
      </c>
      <c r="E28" s="50" t="s">
        <v>350</v>
      </c>
      <c r="F28" s="56" t="s">
        <v>351</v>
      </c>
    </row>
    <row r="29" spans="1:6" ht="12.75">
      <c r="A29" s="57" t="s">
        <v>367</v>
      </c>
      <c r="B29" s="56">
        <v>0.56</v>
      </c>
      <c r="C29" s="57" t="s">
        <v>368</v>
      </c>
      <c r="D29" s="56" t="s">
        <v>366</v>
      </c>
      <c r="E29" s="50" t="s">
        <v>369</v>
      </c>
      <c r="F29" s="56" t="s">
        <v>370</v>
      </c>
    </row>
    <row r="30" spans="1:6" ht="12.75">
      <c r="A30" s="58" t="s">
        <v>371</v>
      </c>
      <c r="B30" s="60">
        <v>1.79</v>
      </c>
      <c r="C30" s="58"/>
      <c r="D30" s="61"/>
      <c r="E30" s="59" t="s">
        <v>350</v>
      </c>
      <c r="F30" s="60" t="s">
        <v>372</v>
      </c>
    </row>
  </sheetData>
  <printOptions/>
  <pageMargins left="0.75" right="0.75" top="1" bottom="1" header="0.5" footer="0.5"/>
  <pageSetup horizontalDpi="300" verticalDpi="300" orientation="portrait" r:id="rId4"/>
  <drawing r:id="rId3"/>
  <legacyDrawing r:id="rId2"/>
  <oleObjects>
    <oleObject progId="SmartDraw.2" shapeId="5646875" r:id="rId1"/>
  </oleObjects>
</worksheet>
</file>

<file path=xl/worksheets/sheet4.xml><?xml version="1.0" encoding="utf-8"?>
<worksheet xmlns="http://schemas.openxmlformats.org/spreadsheetml/2006/main" xmlns:r="http://schemas.openxmlformats.org/officeDocument/2006/relationships">
  <sheetPr codeName="Sheet3"/>
  <dimension ref="A1:A1"/>
  <sheetViews>
    <sheetView zoomScale="80" zoomScaleNormal="80" workbookViewId="0" topLeftCell="A1">
      <selection activeCell="D25" sqref="D25"/>
    </sheetView>
  </sheetViews>
  <sheetFormatPr defaultColWidth="9.140625" defaultRowHeight="12.75"/>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D21" sqref="D21"/>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6"/>
  <dimension ref="A4:S65"/>
  <sheetViews>
    <sheetView zoomScale="55" zoomScaleNormal="55" workbookViewId="0" topLeftCell="A31">
      <selection activeCell="H61" sqref="H61:I61"/>
    </sheetView>
  </sheetViews>
  <sheetFormatPr defaultColWidth="9.140625" defaultRowHeight="12.75"/>
  <cols>
    <col min="1" max="3" width="10.421875" style="0" customWidth="1"/>
    <col min="4" max="6" width="9.8515625" style="0" customWidth="1"/>
    <col min="7" max="9" width="10.00390625" style="0" customWidth="1"/>
    <col min="10" max="10" width="9.8515625" style="0" customWidth="1"/>
    <col min="11" max="13" width="10.00390625" style="0" customWidth="1"/>
    <col min="18" max="18" width="10.00390625" style="0" customWidth="1"/>
    <col min="19" max="20" width="10.28125" style="0" customWidth="1"/>
    <col min="21" max="23" width="10.00390625" style="0" customWidth="1"/>
  </cols>
  <sheetData>
    <row r="4" spans="1:5" ht="12.75">
      <c r="A4" s="4" t="s">
        <v>87</v>
      </c>
      <c r="B4" s="4"/>
      <c r="C4" s="4"/>
      <c r="D4" s="3" t="s">
        <v>83</v>
      </c>
      <c r="E4" s="3" t="s">
        <v>84</v>
      </c>
    </row>
    <row r="5" spans="1:5" ht="12.75">
      <c r="A5" s="4" t="s">
        <v>88</v>
      </c>
      <c r="B5" s="4"/>
      <c r="C5" s="4"/>
      <c r="D5" s="62">
        <v>4</v>
      </c>
      <c r="E5" s="62">
        <v>14</v>
      </c>
    </row>
    <row r="9" spans="1:19" ht="12.75">
      <c r="A9" t="s">
        <v>85</v>
      </c>
      <c r="B9" t="s">
        <v>75</v>
      </c>
      <c r="C9" t="s">
        <v>75</v>
      </c>
      <c r="D9" t="s">
        <v>157</v>
      </c>
      <c r="E9" t="s">
        <v>157</v>
      </c>
      <c r="F9" t="s">
        <v>147</v>
      </c>
      <c r="G9" t="s">
        <v>147</v>
      </c>
      <c r="H9" t="s">
        <v>158</v>
      </c>
      <c r="I9" t="s">
        <v>158</v>
      </c>
      <c r="J9" t="s">
        <v>76</v>
      </c>
      <c r="K9" t="s">
        <v>76</v>
      </c>
      <c r="L9" t="s">
        <v>159</v>
      </c>
      <c r="M9" t="s">
        <v>159</v>
      </c>
      <c r="N9" t="s">
        <v>148</v>
      </c>
      <c r="O9" t="s">
        <v>148</v>
      </c>
      <c r="P9" t="s">
        <v>160</v>
      </c>
      <c r="Q9" t="s">
        <v>160</v>
      </c>
      <c r="R9" t="s">
        <v>77</v>
      </c>
      <c r="S9" t="s">
        <v>77</v>
      </c>
    </row>
    <row r="10" spans="1:19" ht="12.75">
      <c r="A10" s="10">
        <v>1</v>
      </c>
      <c r="B10" s="3" t="s">
        <v>83</v>
      </c>
      <c r="C10" s="3" t="s">
        <v>84</v>
      </c>
      <c r="D10" s="3" t="s">
        <v>83</v>
      </c>
      <c r="E10" s="3" t="s">
        <v>84</v>
      </c>
      <c r="F10" s="3" t="s">
        <v>83</v>
      </c>
      <c r="G10" s="3" t="s">
        <v>84</v>
      </c>
      <c r="H10" s="3" t="s">
        <v>83</v>
      </c>
      <c r="I10" s="3" t="s">
        <v>84</v>
      </c>
      <c r="J10" s="3" t="s">
        <v>83</v>
      </c>
      <c r="K10" s="3" t="s">
        <v>84</v>
      </c>
      <c r="L10" s="3" t="s">
        <v>83</v>
      </c>
      <c r="M10" s="3" t="s">
        <v>84</v>
      </c>
      <c r="N10" s="3" t="s">
        <v>83</v>
      </c>
      <c r="O10" s="3" t="s">
        <v>84</v>
      </c>
      <c r="P10" s="3" t="s">
        <v>83</v>
      </c>
      <c r="Q10" s="3" t="s">
        <v>84</v>
      </c>
      <c r="R10" s="3" t="s">
        <v>83</v>
      </c>
      <c r="S10" s="3" t="s">
        <v>84</v>
      </c>
    </row>
    <row r="11" spans="1:19" ht="12.75">
      <c r="A11" s="5" t="s">
        <v>71</v>
      </c>
      <c r="B11" s="62">
        <v>18</v>
      </c>
      <c r="C11" s="62">
        <v>30</v>
      </c>
      <c r="D11" s="62">
        <v>17</v>
      </c>
      <c r="E11" s="62">
        <v>30</v>
      </c>
      <c r="F11" s="62">
        <v>16</v>
      </c>
      <c r="G11" s="62">
        <v>30</v>
      </c>
      <c r="H11" s="62">
        <v>15</v>
      </c>
      <c r="I11" s="62">
        <v>30</v>
      </c>
      <c r="J11" s="62">
        <v>14</v>
      </c>
      <c r="K11" s="62">
        <v>29</v>
      </c>
      <c r="L11" s="62">
        <v>14</v>
      </c>
      <c r="M11" s="62">
        <v>29</v>
      </c>
      <c r="N11" s="62">
        <v>14</v>
      </c>
      <c r="O11" s="62">
        <v>29</v>
      </c>
      <c r="P11" s="62">
        <v>14</v>
      </c>
      <c r="Q11" s="62">
        <v>29</v>
      </c>
      <c r="R11" s="62">
        <v>13</v>
      </c>
      <c r="S11" s="62">
        <v>28</v>
      </c>
    </row>
    <row r="12" spans="1:19" ht="12.75">
      <c r="A12" s="5" t="s">
        <v>72</v>
      </c>
      <c r="B12" s="62">
        <v>63</v>
      </c>
      <c r="C12" s="62">
        <v>31</v>
      </c>
      <c r="D12" s="62">
        <v>63</v>
      </c>
      <c r="E12" s="62">
        <v>31</v>
      </c>
      <c r="F12" s="62">
        <v>64</v>
      </c>
      <c r="G12" s="62">
        <v>31</v>
      </c>
      <c r="H12" s="62">
        <v>64</v>
      </c>
      <c r="I12" s="62">
        <v>31</v>
      </c>
      <c r="J12" s="62">
        <v>64</v>
      </c>
      <c r="K12" s="62">
        <v>31</v>
      </c>
      <c r="L12" s="62">
        <v>64</v>
      </c>
      <c r="M12" s="62">
        <v>31</v>
      </c>
      <c r="N12" s="62">
        <v>64</v>
      </c>
      <c r="O12" s="62">
        <v>31</v>
      </c>
      <c r="P12" s="62">
        <v>64</v>
      </c>
      <c r="Q12" s="62">
        <v>31</v>
      </c>
      <c r="R12" s="62">
        <v>64</v>
      </c>
      <c r="S12" s="62">
        <v>30</v>
      </c>
    </row>
    <row r="13" spans="1:19" ht="12.75">
      <c r="A13" s="5" t="s">
        <v>73</v>
      </c>
      <c r="B13" s="62">
        <v>12</v>
      </c>
      <c r="C13" s="62">
        <v>31</v>
      </c>
      <c r="D13" s="62">
        <v>13</v>
      </c>
      <c r="E13" s="62">
        <v>35</v>
      </c>
      <c r="F13" s="62">
        <v>15</v>
      </c>
      <c r="G13" s="62">
        <v>39</v>
      </c>
      <c r="H13" s="62">
        <v>17</v>
      </c>
      <c r="I13" s="62">
        <v>43</v>
      </c>
      <c r="J13" s="62">
        <v>18</v>
      </c>
      <c r="K13" s="62">
        <v>46</v>
      </c>
      <c r="L13" s="62">
        <v>21</v>
      </c>
      <c r="M13" s="62">
        <v>50</v>
      </c>
      <c r="N13" s="62">
        <v>23</v>
      </c>
      <c r="O13" s="62">
        <v>53</v>
      </c>
      <c r="P13" s="62">
        <v>25</v>
      </c>
      <c r="Q13" s="62">
        <v>56</v>
      </c>
      <c r="R13" s="62">
        <v>28</v>
      </c>
      <c r="S13" s="62">
        <v>59</v>
      </c>
    </row>
    <row r="14" spans="1:19" ht="12.75">
      <c r="A14" s="5" t="s">
        <v>74</v>
      </c>
      <c r="B14" s="62">
        <v>13</v>
      </c>
      <c r="C14" s="62">
        <v>59</v>
      </c>
      <c r="D14" s="62">
        <v>13</v>
      </c>
      <c r="E14" s="62">
        <v>59</v>
      </c>
      <c r="F14" s="62">
        <v>13</v>
      </c>
      <c r="G14" s="62">
        <v>59</v>
      </c>
      <c r="H14" s="62">
        <v>13</v>
      </c>
      <c r="I14" s="62">
        <v>59</v>
      </c>
      <c r="J14" s="62">
        <v>13</v>
      </c>
      <c r="K14" s="62">
        <v>59</v>
      </c>
      <c r="L14" s="62">
        <v>13</v>
      </c>
      <c r="M14" s="62">
        <v>59</v>
      </c>
      <c r="N14" s="62">
        <v>13</v>
      </c>
      <c r="O14" s="62">
        <v>59</v>
      </c>
      <c r="P14" s="62">
        <v>13</v>
      </c>
      <c r="Q14" s="62">
        <v>59</v>
      </c>
      <c r="R14" s="62">
        <v>13</v>
      </c>
      <c r="S14" s="62">
        <v>58</v>
      </c>
    </row>
    <row r="16" spans="1:19" ht="12.75">
      <c r="A16" t="s">
        <v>85</v>
      </c>
      <c r="B16" t="s">
        <v>75</v>
      </c>
      <c r="C16" t="s">
        <v>75</v>
      </c>
      <c r="D16" t="s">
        <v>157</v>
      </c>
      <c r="E16" t="s">
        <v>157</v>
      </c>
      <c r="F16" t="s">
        <v>147</v>
      </c>
      <c r="G16" t="s">
        <v>147</v>
      </c>
      <c r="H16" t="s">
        <v>158</v>
      </c>
      <c r="I16" t="s">
        <v>158</v>
      </c>
      <c r="J16" t="s">
        <v>76</v>
      </c>
      <c r="K16" t="s">
        <v>76</v>
      </c>
      <c r="L16" t="s">
        <v>159</v>
      </c>
      <c r="M16" t="s">
        <v>159</v>
      </c>
      <c r="N16" t="s">
        <v>148</v>
      </c>
      <c r="O16" t="s">
        <v>148</v>
      </c>
      <c r="P16" t="s">
        <v>160</v>
      </c>
      <c r="Q16" t="s">
        <v>160</v>
      </c>
      <c r="R16" t="s">
        <v>77</v>
      </c>
      <c r="S16" t="s">
        <v>77</v>
      </c>
    </row>
    <row r="17" spans="1:19" ht="12.75">
      <c r="A17" s="10">
        <v>2</v>
      </c>
      <c r="B17" s="3" t="s">
        <v>83</v>
      </c>
      <c r="C17" s="3" t="s">
        <v>84</v>
      </c>
      <c r="D17" s="3" t="s">
        <v>83</v>
      </c>
      <c r="E17" s="3" t="s">
        <v>84</v>
      </c>
      <c r="F17" s="3" t="s">
        <v>83</v>
      </c>
      <c r="G17" s="3" t="s">
        <v>84</v>
      </c>
      <c r="H17" s="3" t="s">
        <v>83</v>
      </c>
      <c r="I17" s="3" t="s">
        <v>84</v>
      </c>
      <c r="J17" s="3" t="s">
        <v>83</v>
      </c>
      <c r="K17" s="3" t="s">
        <v>84</v>
      </c>
      <c r="L17" s="3" t="s">
        <v>83</v>
      </c>
      <c r="M17" s="3" t="s">
        <v>84</v>
      </c>
      <c r="N17" s="3" t="s">
        <v>83</v>
      </c>
      <c r="O17" s="3" t="s">
        <v>84</v>
      </c>
      <c r="P17" s="3" t="s">
        <v>83</v>
      </c>
      <c r="Q17" s="3" t="s">
        <v>84</v>
      </c>
      <c r="R17" s="3" t="s">
        <v>83</v>
      </c>
      <c r="S17" s="3" t="s">
        <v>84</v>
      </c>
    </row>
    <row r="18" spans="1:19" ht="12.75">
      <c r="A18" s="5" t="s">
        <v>71</v>
      </c>
      <c r="B18" s="62">
        <v>12</v>
      </c>
      <c r="C18" s="62">
        <v>25</v>
      </c>
      <c r="D18" s="62">
        <v>12</v>
      </c>
      <c r="E18" s="62">
        <v>25</v>
      </c>
      <c r="F18" s="62">
        <v>11</v>
      </c>
      <c r="G18" s="62">
        <v>25</v>
      </c>
      <c r="H18" s="62">
        <v>10</v>
      </c>
      <c r="I18" s="62">
        <v>25</v>
      </c>
      <c r="J18" s="62">
        <v>9</v>
      </c>
      <c r="K18" s="62">
        <v>24</v>
      </c>
      <c r="L18" s="62">
        <v>9</v>
      </c>
      <c r="M18" s="62">
        <v>24</v>
      </c>
      <c r="N18" s="62">
        <v>9</v>
      </c>
      <c r="O18" s="62">
        <v>24</v>
      </c>
      <c r="P18" s="62">
        <v>9</v>
      </c>
      <c r="Q18" s="62">
        <v>24</v>
      </c>
      <c r="R18" s="62">
        <v>9</v>
      </c>
      <c r="S18" s="62">
        <v>24</v>
      </c>
    </row>
    <row r="19" spans="1:19" ht="12.75">
      <c r="A19" s="5" t="s">
        <v>72</v>
      </c>
      <c r="B19" s="62">
        <v>42</v>
      </c>
      <c r="C19" s="62">
        <v>38</v>
      </c>
      <c r="D19" s="62">
        <v>43</v>
      </c>
      <c r="E19" s="62">
        <v>38</v>
      </c>
      <c r="F19" s="62">
        <v>44</v>
      </c>
      <c r="G19" s="62">
        <v>38</v>
      </c>
      <c r="H19" s="62">
        <v>45</v>
      </c>
      <c r="I19" s="62">
        <v>38</v>
      </c>
      <c r="J19" s="62">
        <v>46</v>
      </c>
      <c r="K19" s="62">
        <v>38</v>
      </c>
      <c r="L19" s="62">
        <v>46</v>
      </c>
      <c r="M19" s="62">
        <v>38</v>
      </c>
      <c r="N19" s="62">
        <v>47</v>
      </c>
      <c r="O19" s="62">
        <v>38</v>
      </c>
      <c r="P19" s="62">
        <v>48</v>
      </c>
      <c r="Q19" s="62">
        <v>38</v>
      </c>
      <c r="R19" s="62">
        <v>49</v>
      </c>
      <c r="S19" s="62">
        <v>38</v>
      </c>
    </row>
    <row r="20" spans="1:19" ht="12.75">
      <c r="A20" s="5" t="s">
        <v>73</v>
      </c>
      <c r="B20" s="62">
        <v>4</v>
      </c>
      <c r="C20" s="62">
        <v>27</v>
      </c>
      <c r="D20" s="62">
        <v>4</v>
      </c>
      <c r="E20" s="62">
        <v>31</v>
      </c>
      <c r="F20" s="62">
        <v>5</v>
      </c>
      <c r="G20" s="62">
        <v>35</v>
      </c>
      <c r="H20" s="62">
        <v>6</v>
      </c>
      <c r="I20" s="62">
        <v>39</v>
      </c>
      <c r="J20" s="62">
        <v>6</v>
      </c>
      <c r="K20" s="62">
        <v>42</v>
      </c>
      <c r="L20" s="62">
        <v>7</v>
      </c>
      <c r="M20" s="62">
        <v>45</v>
      </c>
      <c r="N20" s="62">
        <v>8</v>
      </c>
      <c r="O20" s="62">
        <v>49</v>
      </c>
      <c r="P20" s="62">
        <v>8</v>
      </c>
      <c r="Q20" s="62">
        <v>52</v>
      </c>
      <c r="R20" s="62">
        <v>9</v>
      </c>
      <c r="S20" s="62">
        <v>55</v>
      </c>
    </row>
    <row r="21" spans="1:19" ht="12.75">
      <c r="A21" s="5" t="s">
        <v>74</v>
      </c>
      <c r="B21" s="62">
        <v>5</v>
      </c>
      <c r="C21" s="62">
        <v>33</v>
      </c>
      <c r="D21" s="62">
        <v>5</v>
      </c>
      <c r="E21" s="62">
        <v>33</v>
      </c>
      <c r="F21" s="62">
        <v>5</v>
      </c>
      <c r="G21" s="62">
        <v>33</v>
      </c>
      <c r="H21" s="62">
        <v>5</v>
      </c>
      <c r="I21" s="62">
        <v>33</v>
      </c>
      <c r="J21" s="62">
        <v>5</v>
      </c>
      <c r="K21" s="62">
        <v>33</v>
      </c>
      <c r="L21" s="62">
        <v>5</v>
      </c>
      <c r="M21" s="62">
        <v>33</v>
      </c>
      <c r="N21" s="62">
        <v>6</v>
      </c>
      <c r="O21" s="62">
        <v>33</v>
      </c>
      <c r="P21" s="62">
        <v>6</v>
      </c>
      <c r="Q21" s="62">
        <v>33</v>
      </c>
      <c r="R21" s="62">
        <v>6</v>
      </c>
      <c r="S21" s="62">
        <v>32</v>
      </c>
    </row>
    <row r="23" spans="1:19" ht="12.75">
      <c r="A23" t="s">
        <v>85</v>
      </c>
      <c r="B23" t="s">
        <v>75</v>
      </c>
      <c r="C23" t="s">
        <v>75</v>
      </c>
      <c r="D23" t="s">
        <v>157</v>
      </c>
      <c r="E23" t="s">
        <v>157</v>
      </c>
      <c r="F23" t="s">
        <v>147</v>
      </c>
      <c r="G23" t="s">
        <v>147</v>
      </c>
      <c r="H23" t="s">
        <v>158</v>
      </c>
      <c r="I23" t="s">
        <v>158</v>
      </c>
      <c r="J23" t="s">
        <v>76</v>
      </c>
      <c r="K23" t="s">
        <v>76</v>
      </c>
      <c r="L23" t="s">
        <v>159</v>
      </c>
      <c r="M23" t="s">
        <v>159</v>
      </c>
      <c r="N23" t="s">
        <v>148</v>
      </c>
      <c r="O23" t="s">
        <v>148</v>
      </c>
      <c r="P23" t="s">
        <v>160</v>
      </c>
      <c r="Q23" t="s">
        <v>160</v>
      </c>
      <c r="R23" t="s">
        <v>77</v>
      </c>
      <c r="S23" t="s">
        <v>77</v>
      </c>
    </row>
    <row r="24" spans="1:19" ht="12.75">
      <c r="A24" s="10">
        <v>5</v>
      </c>
      <c r="B24" s="3" t="s">
        <v>83</v>
      </c>
      <c r="C24" s="3" t="s">
        <v>84</v>
      </c>
      <c r="D24" s="3" t="s">
        <v>83</v>
      </c>
      <c r="E24" s="3" t="s">
        <v>84</v>
      </c>
      <c r="F24" s="3" t="s">
        <v>83</v>
      </c>
      <c r="G24" s="3" t="s">
        <v>84</v>
      </c>
      <c r="H24" s="3" t="s">
        <v>83</v>
      </c>
      <c r="I24" s="3" t="s">
        <v>84</v>
      </c>
      <c r="J24" s="3" t="s">
        <v>83</v>
      </c>
      <c r="K24" s="3" t="s">
        <v>84</v>
      </c>
      <c r="L24" s="3" t="s">
        <v>83</v>
      </c>
      <c r="M24" s="3" t="s">
        <v>84</v>
      </c>
      <c r="N24" s="3" t="s">
        <v>83</v>
      </c>
      <c r="O24" s="3" t="s">
        <v>84</v>
      </c>
      <c r="P24" s="3" t="s">
        <v>83</v>
      </c>
      <c r="Q24" s="3" t="s">
        <v>84</v>
      </c>
      <c r="R24" s="3" t="s">
        <v>83</v>
      </c>
      <c r="S24" s="3" t="s">
        <v>84</v>
      </c>
    </row>
    <row r="25" spans="1:19" ht="12.75">
      <c r="A25" s="5" t="s">
        <v>71</v>
      </c>
      <c r="B25" s="62">
        <v>7</v>
      </c>
      <c r="C25" s="62">
        <v>19</v>
      </c>
      <c r="D25" s="62">
        <v>7</v>
      </c>
      <c r="E25" s="62">
        <v>19</v>
      </c>
      <c r="F25" s="62">
        <v>7</v>
      </c>
      <c r="G25" s="62">
        <v>18</v>
      </c>
      <c r="H25" s="62">
        <v>7</v>
      </c>
      <c r="I25" s="62">
        <v>18</v>
      </c>
      <c r="J25" s="62">
        <v>6</v>
      </c>
      <c r="K25" s="62">
        <v>17</v>
      </c>
      <c r="L25" s="62">
        <v>6</v>
      </c>
      <c r="M25" s="62">
        <v>17</v>
      </c>
      <c r="N25" s="62">
        <v>6</v>
      </c>
      <c r="O25" s="62">
        <v>17</v>
      </c>
      <c r="P25" s="62">
        <v>6</v>
      </c>
      <c r="Q25" s="62">
        <v>17</v>
      </c>
      <c r="R25" s="62">
        <v>6</v>
      </c>
      <c r="S25" s="62">
        <v>17</v>
      </c>
    </row>
    <row r="26" spans="1:19" ht="12.75">
      <c r="A26" s="5" t="s">
        <v>72</v>
      </c>
      <c r="B26" s="62">
        <v>22</v>
      </c>
      <c r="C26" s="62">
        <v>37</v>
      </c>
      <c r="D26" s="62">
        <v>23</v>
      </c>
      <c r="E26" s="62">
        <v>37</v>
      </c>
      <c r="F26" s="62">
        <v>24</v>
      </c>
      <c r="G26" s="62">
        <v>37</v>
      </c>
      <c r="H26" s="62">
        <v>25</v>
      </c>
      <c r="I26" s="62">
        <v>38</v>
      </c>
      <c r="J26" s="62">
        <v>25</v>
      </c>
      <c r="K26" s="62">
        <v>38</v>
      </c>
      <c r="L26" s="62">
        <v>25</v>
      </c>
      <c r="M26" s="62">
        <v>38</v>
      </c>
      <c r="N26" s="62">
        <v>27</v>
      </c>
      <c r="O26" s="62">
        <v>39</v>
      </c>
      <c r="P26" s="62">
        <v>27</v>
      </c>
      <c r="Q26" s="62">
        <v>39</v>
      </c>
      <c r="R26" s="62">
        <v>28</v>
      </c>
      <c r="S26" s="62">
        <v>39</v>
      </c>
    </row>
    <row r="27" spans="1:19" ht="12.75">
      <c r="A27" s="5" t="s">
        <v>73</v>
      </c>
      <c r="B27" s="62">
        <v>3</v>
      </c>
      <c r="C27" s="62">
        <v>18</v>
      </c>
      <c r="D27" s="62">
        <v>3</v>
      </c>
      <c r="E27" s="62">
        <v>20</v>
      </c>
      <c r="F27" s="62">
        <v>4</v>
      </c>
      <c r="G27" s="62">
        <v>23</v>
      </c>
      <c r="H27" s="62">
        <v>4</v>
      </c>
      <c r="I27" s="62">
        <v>25</v>
      </c>
      <c r="J27" s="62">
        <v>4</v>
      </c>
      <c r="K27" s="62">
        <v>27</v>
      </c>
      <c r="L27" s="62">
        <v>4</v>
      </c>
      <c r="M27" s="62">
        <v>29</v>
      </c>
      <c r="N27" s="62">
        <v>5</v>
      </c>
      <c r="O27" s="62">
        <v>32</v>
      </c>
      <c r="P27" s="62">
        <v>5</v>
      </c>
      <c r="Q27" s="62">
        <v>34</v>
      </c>
      <c r="R27" s="62">
        <v>6</v>
      </c>
      <c r="S27" s="62">
        <v>37</v>
      </c>
    </row>
    <row r="28" spans="1:19" ht="12.75">
      <c r="A28" s="5" t="s">
        <v>74</v>
      </c>
      <c r="B28" s="62">
        <v>4</v>
      </c>
      <c r="C28" s="62">
        <v>20</v>
      </c>
      <c r="D28" s="62">
        <v>4</v>
      </c>
      <c r="E28" s="62">
        <v>20</v>
      </c>
      <c r="F28" s="62">
        <v>5</v>
      </c>
      <c r="G28" s="62">
        <v>20</v>
      </c>
      <c r="H28" s="62">
        <v>5</v>
      </c>
      <c r="I28" s="62">
        <v>20</v>
      </c>
      <c r="J28" s="62">
        <v>5</v>
      </c>
      <c r="K28" s="62">
        <v>20</v>
      </c>
      <c r="L28" s="62">
        <v>5</v>
      </c>
      <c r="M28" s="62">
        <v>20</v>
      </c>
      <c r="N28" s="62">
        <v>6</v>
      </c>
      <c r="O28" s="62">
        <v>20</v>
      </c>
      <c r="P28" s="62">
        <v>6</v>
      </c>
      <c r="Q28" s="62">
        <v>20</v>
      </c>
      <c r="R28" s="62">
        <v>6</v>
      </c>
      <c r="S28" s="62">
        <v>20</v>
      </c>
    </row>
    <row r="30" spans="1:19" ht="12.75">
      <c r="A30" t="s">
        <v>85</v>
      </c>
      <c r="B30" t="s">
        <v>75</v>
      </c>
      <c r="C30" t="s">
        <v>75</v>
      </c>
      <c r="D30" t="s">
        <v>157</v>
      </c>
      <c r="E30" t="s">
        <v>157</v>
      </c>
      <c r="F30" t="s">
        <v>147</v>
      </c>
      <c r="G30" t="s">
        <v>147</v>
      </c>
      <c r="H30" t="s">
        <v>158</v>
      </c>
      <c r="I30" t="s">
        <v>158</v>
      </c>
      <c r="J30" t="s">
        <v>76</v>
      </c>
      <c r="K30" t="s">
        <v>76</v>
      </c>
      <c r="L30" t="s">
        <v>159</v>
      </c>
      <c r="M30" t="s">
        <v>159</v>
      </c>
      <c r="N30" t="s">
        <v>148</v>
      </c>
      <c r="O30" t="s">
        <v>148</v>
      </c>
      <c r="P30" t="s">
        <v>160</v>
      </c>
      <c r="Q30" t="s">
        <v>160</v>
      </c>
      <c r="R30" t="s">
        <v>77</v>
      </c>
      <c r="S30" t="s">
        <v>77</v>
      </c>
    </row>
    <row r="31" spans="1:19" ht="12.75">
      <c r="A31" s="10">
        <v>6</v>
      </c>
      <c r="B31" s="3" t="s">
        <v>83</v>
      </c>
      <c r="C31" s="3" t="s">
        <v>84</v>
      </c>
      <c r="D31" s="3" t="s">
        <v>83</v>
      </c>
      <c r="E31" s="3" t="s">
        <v>84</v>
      </c>
      <c r="F31" s="3" t="s">
        <v>83</v>
      </c>
      <c r="G31" s="3" t="s">
        <v>84</v>
      </c>
      <c r="H31" s="3" t="s">
        <v>83</v>
      </c>
      <c r="I31" s="3" t="s">
        <v>84</v>
      </c>
      <c r="J31" s="3" t="s">
        <v>83</v>
      </c>
      <c r="K31" s="3" t="s">
        <v>84</v>
      </c>
      <c r="L31" s="3" t="s">
        <v>83</v>
      </c>
      <c r="M31" s="3" t="s">
        <v>84</v>
      </c>
      <c r="N31" s="3" t="s">
        <v>83</v>
      </c>
      <c r="O31" s="3" t="s">
        <v>84</v>
      </c>
      <c r="P31" s="3" t="s">
        <v>83</v>
      </c>
      <c r="Q31" s="3" t="s">
        <v>84</v>
      </c>
      <c r="R31" s="3" t="s">
        <v>83</v>
      </c>
      <c r="S31" s="3" t="s">
        <v>84</v>
      </c>
    </row>
    <row r="32" spans="1:19" ht="12.75">
      <c r="A32" s="5" t="s">
        <v>71</v>
      </c>
      <c r="B32" s="62">
        <v>8</v>
      </c>
      <c r="C32" s="62">
        <v>17</v>
      </c>
      <c r="D32" s="62">
        <v>8</v>
      </c>
      <c r="E32" s="62">
        <v>17</v>
      </c>
      <c r="F32" s="62">
        <v>8</v>
      </c>
      <c r="G32" s="62">
        <v>17</v>
      </c>
      <c r="H32" s="62">
        <v>8</v>
      </c>
      <c r="I32" s="62">
        <v>17</v>
      </c>
      <c r="J32" s="62">
        <v>7</v>
      </c>
      <c r="K32" s="62">
        <v>16</v>
      </c>
      <c r="L32" s="62">
        <v>7</v>
      </c>
      <c r="M32" s="62">
        <v>16</v>
      </c>
      <c r="N32" s="62">
        <v>7</v>
      </c>
      <c r="O32" s="62">
        <v>16</v>
      </c>
      <c r="P32" s="62">
        <v>7</v>
      </c>
      <c r="Q32" s="62">
        <v>16</v>
      </c>
      <c r="R32" s="62">
        <v>7</v>
      </c>
      <c r="S32" s="62">
        <v>16</v>
      </c>
    </row>
    <row r="33" spans="1:19" ht="12.75">
      <c r="A33" s="5" t="s">
        <v>72</v>
      </c>
      <c r="B33" s="62">
        <v>22</v>
      </c>
      <c r="C33" s="62">
        <v>34</v>
      </c>
      <c r="D33" s="62">
        <v>23</v>
      </c>
      <c r="E33" s="62">
        <v>34</v>
      </c>
      <c r="F33" s="62">
        <v>24</v>
      </c>
      <c r="G33" s="62">
        <v>35</v>
      </c>
      <c r="H33" s="62">
        <v>25</v>
      </c>
      <c r="I33" s="62">
        <v>35</v>
      </c>
      <c r="J33" s="62">
        <v>25</v>
      </c>
      <c r="K33" s="62">
        <v>35</v>
      </c>
      <c r="L33" s="62">
        <v>28</v>
      </c>
      <c r="M33" s="62">
        <v>35</v>
      </c>
      <c r="N33" s="62">
        <v>31</v>
      </c>
      <c r="O33" s="62">
        <v>36</v>
      </c>
      <c r="P33" s="62">
        <v>29</v>
      </c>
      <c r="Q33" s="62">
        <v>36</v>
      </c>
      <c r="R33" s="62">
        <v>27</v>
      </c>
      <c r="S33" s="62">
        <v>36</v>
      </c>
    </row>
    <row r="34" spans="1:19" ht="12.75">
      <c r="A34" s="5" t="s">
        <v>73</v>
      </c>
      <c r="B34" s="62">
        <v>4</v>
      </c>
      <c r="C34" s="62">
        <v>16</v>
      </c>
      <c r="D34" s="62">
        <v>4</v>
      </c>
      <c r="E34" s="62">
        <v>18</v>
      </c>
      <c r="F34" s="62">
        <v>5</v>
      </c>
      <c r="G34" s="62">
        <v>21</v>
      </c>
      <c r="H34" s="62">
        <v>5</v>
      </c>
      <c r="I34" s="62">
        <v>23</v>
      </c>
      <c r="J34" s="62">
        <v>5</v>
      </c>
      <c r="K34" s="62">
        <v>25</v>
      </c>
      <c r="L34" s="62">
        <v>6</v>
      </c>
      <c r="M34" s="62">
        <v>27</v>
      </c>
      <c r="N34" s="62">
        <v>7</v>
      </c>
      <c r="O34" s="62">
        <v>30</v>
      </c>
      <c r="P34" s="62">
        <v>7</v>
      </c>
      <c r="Q34" s="62">
        <v>32</v>
      </c>
      <c r="R34" s="62">
        <v>8</v>
      </c>
      <c r="S34" s="62">
        <v>34</v>
      </c>
    </row>
    <row r="35" spans="1:19" ht="12.75">
      <c r="A35" s="5" t="s">
        <v>74</v>
      </c>
      <c r="B35" s="62">
        <v>7</v>
      </c>
      <c r="C35" s="62">
        <v>20</v>
      </c>
      <c r="D35" s="62">
        <v>7</v>
      </c>
      <c r="E35" s="62">
        <v>20</v>
      </c>
      <c r="F35" s="62">
        <v>7</v>
      </c>
      <c r="G35" s="62">
        <v>20</v>
      </c>
      <c r="H35" s="62">
        <v>7</v>
      </c>
      <c r="I35" s="62">
        <v>20</v>
      </c>
      <c r="J35" s="62">
        <v>7</v>
      </c>
      <c r="K35" s="62">
        <v>20</v>
      </c>
      <c r="L35" s="62">
        <v>7</v>
      </c>
      <c r="M35" s="62">
        <v>20</v>
      </c>
      <c r="N35" s="62">
        <v>8</v>
      </c>
      <c r="O35" s="62">
        <v>20</v>
      </c>
      <c r="P35" s="62">
        <v>8</v>
      </c>
      <c r="Q35" s="62">
        <v>20</v>
      </c>
      <c r="R35" s="62">
        <v>8</v>
      </c>
      <c r="S35" s="62">
        <v>20</v>
      </c>
    </row>
    <row r="37" spans="1:19" ht="12.75">
      <c r="A37" t="s">
        <v>85</v>
      </c>
      <c r="B37" t="s">
        <v>75</v>
      </c>
      <c r="C37" t="s">
        <v>75</v>
      </c>
      <c r="D37" t="s">
        <v>157</v>
      </c>
      <c r="E37" t="s">
        <v>157</v>
      </c>
      <c r="F37" t="s">
        <v>147</v>
      </c>
      <c r="G37" t="s">
        <v>147</v>
      </c>
      <c r="H37" t="s">
        <v>158</v>
      </c>
      <c r="I37" t="s">
        <v>158</v>
      </c>
      <c r="J37" t="s">
        <v>76</v>
      </c>
      <c r="K37" t="s">
        <v>76</v>
      </c>
      <c r="L37" t="s">
        <v>159</v>
      </c>
      <c r="M37" t="s">
        <v>159</v>
      </c>
      <c r="N37" t="s">
        <v>148</v>
      </c>
      <c r="O37" t="s">
        <v>148</v>
      </c>
      <c r="P37" t="s">
        <v>160</v>
      </c>
      <c r="Q37" t="s">
        <v>160</v>
      </c>
      <c r="R37" t="s">
        <v>77</v>
      </c>
      <c r="S37" t="s">
        <v>77</v>
      </c>
    </row>
    <row r="38" spans="1:19" ht="12.75">
      <c r="A38" s="10">
        <v>10</v>
      </c>
      <c r="B38" s="3" t="s">
        <v>83</v>
      </c>
      <c r="C38" s="3" t="s">
        <v>84</v>
      </c>
      <c r="D38" s="3" t="s">
        <v>83</v>
      </c>
      <c r="E38" s="3" t="s">
        <v>84</v>
      </c>
      <c r="F38" s="3" t="s">
        <v>83</v>
      </c>
      <c r="G38" s="3" t="s">
        <v>84</v>
      </c>
      <c r="H38" s="3" t="s">
        <v>83</v>
      </c>
      <c r="I38" s="3" t="s">
        <v>84</v>
      </c>
      <c r="J38" s="3" t="s">
        <v>83</v>
      </c>
      <c r="K38" s="3" t="s">
        <v>84</v>
      </c>
      <c r="L38" s="3" t="s">
        <v>83</v>
      </c>
      <c r="M38" s="3" t="s">
        <v>84</v>
      </c>
      <c r="N38" s="3" t="s">
        <v>83</v>
      </c>
      <c r="O38" s="3" t="s">
        <v>84</v>
      </c>
      <c r="P38" s="3" t="s">
        <v>83</v>
      </c>
      <c r="Q38" s="3" t="s">
        <v>84</v>
      </c>
      <c r="R38" s="3" t="s">
        <v>83</v>
      </c>
      <c r="S38" s="3" t="s">
        <v>84</v>
      </c>
    </row>
    <row r="39" spans="1:19" ht="12.75">
      <c r="A39" s="5" t="s">
        <v>71</v>
      </c>
      <c r="B39" s="62">
        <v>8</v>
      </c>
      <c r="C39" s="62">
        <v>14</v>
      </c>
      <c r="D39" s="62">
        <v>8</v>
      </c>
      <c r="E39" s="62">
        <v>14</v>
      </c>
      <c r="F39" s="62">
        <v>7</v>
      </c>
      <c r="G39" s="62">
        <v>13</v>
      </c>
      <c r="H39" s="62">
        <v>6</v>
      </c>
      <c r="I39" s="62">
        <v>13</v>
      </c>
      <c r="J39" s="62">
        <v>5</v>
      </c>
      <c r="K39" s="62">
        <v>12</v>
      </c>
      <c r="L39" s="62">
        <v>5</v>
      </c>
      <c r="M39" s="62">
        <v>12</v>
      </c>
      <c r="N39" s="62">
        <v>6</v>
      </c>
      <c r="O39" s="62">
        <v>12</v>
      </c>
      <c r="P39" s="62">
        <v>6</v>
      </c>
      <c r="Q39" s="62">
        <v>12</v>
      </c>
      <c r="R39" s="62">
        <v>6</v>
      </c>
      <c r="S39" s="62">
        <v>12</v>
      </c>
    </row>
    <row r="40" spans="1:19" ht="12.75">
      <c r="A40" s="5" t="s">
        <v>72</v>
      </c>
      <c r="B40" s="62">
        <v>15</v>
      </c>
      <c r="C40" s="62">
        <v>30</v>
      </c>
      <c r="D40" s="62">
        <v>15</v>
      </c>
      <c r="E40" s="62">
        <v>31</v>
      </c>
      <c r="F40" s="62">
        <v>15</v>
      </c>
      <c r="G40" s="62">
        <v>33</v>
      </c>
      <c r="H40" s="62">
        <v>15</v>
      </c>
      <c r="I40" s="62">
        <v>34</v>
      </c>
      <c r="J40" s="62">
        <v>14</v>
      </c>
      <c r="K40" s="62">
        <v>35</v>
      </c>
      <c r="L40" s="62">
        <v>14</v>
      </c>
      <c r="M40" s="62">
        <v>35</v>
      </c>
      <c r="N40" s="62">
        <v>15</v>
      </c>
      <c r="O40" s="62">
        <v>36</v>
      </c>
      <c r="P40" s="62">
        <v>15</v>
      </c>
      <c r="Q40" s="62">
        <v>36</v>
      </c>
      <c r="R40" s="62">
        <v>16</v>
      </c>
      <c r="S40" s="62">
        <v>36</v>
      </c>
    </row>
    <row r="41" spans="1:19" ht="12.75">
      <c r="A41" s="5" t="s">
        <v>73</v>
      </c>
      <c r="B41" s="62">
        <v>5</v>
      </c>
      <c r="C41" s="62">
        <v>12</v>
      </c>
      <c r="D41" s="62">
        <v>5</v>
      </c>
      <c r="E41" s="62">
        <v>13</v>
      </c>
      <c r="F41" s="62">
        <v>5</v>
      </c>
      <c r="G41" s="62">
        <v>15</v>
      </c>
      <c r="H41" s="62">
        <v>5</v>
      </c>
      <c r="I41" s="62">
        <v>17</v>
      </c>
      <c r="J41" s="62">
        <v>4</v>
      </c>
      <c r="K41" s="62">
        <v>18</v>
      </c>
      <c r="L41" s="62">
        <v>4</v>
      </c>
      <c r="M41" s="62">
        <v>19</v>
      </c>
      <c r="N41" s="62">
        <v>5</v>
      </c>
      <c r="O41" s="62">
        <v>21</v>
      </c>
      <c r="P41" s="62">
        <v>5</v>
      </c>
      <c r="Q41" s="62">
        <v>22</v>
      </c>
      <c r="R41" s="62">
        <v>5</v>
      </c>
      <c r="S41" s="62">
        <v>24</v>
      </c>
    </row>
    <row r="42" spans="1:19" ht="12.75">
      <c r="A42" s="5" t="s">
        <v>74</v>
      </c>
      <c r="B42" s="62">
        <v>11</v>
      </c>
      <c r="C42" s="62">
        <v>15</v>
      </c>
      <c r="D42" s="62">
        <v>10</v>
      </c>
      <c r="E42" s="62">
        <v>15</v>
      </c>
      <c r="F42" s="62">
        <v>9</v>
      </c>
      <c r="G42" s="62">
        <v>14</v>
      </c>
      <c r="H42" s="62">
        <v>8</v>
      </c>
      <c r="I42" s="62">
        <v>14</v>
      </c>
      <c r="J42" s="62">
        <v>7</v>
      </c>
      <c r="K42" s="62">
        <v>13</v>
      </c>
      <c r="L42" s="62">
        <v>7</v>
      </c>
      <c r="M42" s="62">
        <v>13</v>
      </c>
      <c r="N42" s="62">
        <v>8</v>
      </c>
      <c r="O42" s="62">
        <v>13</v>
      </c>
      <c r="P42" s="62">
        <v>8</v>
      </c>
      <c r="Q42" s="62">
        <v>13</v>
      </c>
      <c r="R42" s="62">
        <v>8</v>
      </c>
      <c r="S42" s="62">
        <v>13</v>
      </c>
    </row>
    <row r="44" spans="1:19" ht="12.75">
      <c r="A44" t="s">
        <v>85</v>
      </c>
      <c r="B44" t="s">
        <v>75</v>
      </c>
      <c r="C44" t="s">
        <v>75</v>
      </c>
      <c r="D44" t="s">
        <v>157</v>
      </c>
      <c r="E44" t="s">
        <v>157</v>
      </c>
      <c r="F44" t="s">
        <v>147</v>
      </c>
      <c r="G44" t="s">
        <v>147</v>
      </c>
      <c r="H44" t="s">
        <v>158</v>
      </c>
      <c r="I44" t="s">
        <v>158</v>
      </c>
      <c r="J44" t="s">
        <v>76</v>
      </c>
      <c r="K44" t="s">
        <v>76</v>
      </c>
      <c r="L44" t="s">
        <v>159</v>
      </c>
      <c r="M44" t="s">
        <v>159</v>
      </c>
      <c r="N44" t="s">
        <v>148</v>
      </c>
      <c r="O44" t="s">
        <v>148</v>
      </c>
      <c r="P44" t="s">
        <v>160</v>
      </c>
      <c r="Q44" t="s">
        <v>160</v>
      </c>
      <c r="R44" t="s">
        <v>77</v>
      </c>
      <c r="S44" t="s">
        <v>77</v>
      </c>
    </row>
    <row r="45" spans="1:19" ht="12.75">
      <c r="A45" s="10">
        <v>16</v>
      </c>
      <c r="B45" s="3" t="s">
        <v>83</v>
      </c>
      <c r="C45" s="3" t="s">
        <v>84</v>
      </c>
      <c r="D45" s="3" t="s">
        <v>83</v>
      </c>
      <c r="E45" s="3" t="s">
        <v>84</v>
      </c>
      <c r="F45" s="3" t="s">
        <v>83</v>
      </c>
      <c r="G45" s="3" t="s">
        <v>84</v>
      </c>
      <c r="H45" s="3" t="s">
        <v>83</v>
      </c>
      <c r="I45" s="3" t="s">
        <v>84</v>
      </c>
      <c r="J45" s="3" t="s">
        <v>83</v>
      </c>
      <c r="K45" s="3" t="s">
        <v>84</v>
      </c>
      <c r="L45" s="3" t="s">
        <v>83</v>
      </c>
      <c r="M45" s="3" t="s">
        <v>84</v>
      </c>
      <c r="N45" s="3" t="s">
        <v>83</v>
      </c>
      <c r="O45" s="3" t="s">
        <v>84</v>
      </c>
      <c r="P45" s="3" t="s">
        <v>83</v>
      </c>
      <c r="Q45" s="3" t="s">
        <v>84</v>
      </c>
      <c r="R45" s="3" t="s">
        <v>83</v>
      </c>
      <c r="S45" s="3" t="s">
        <v>84</v>
      </c>
    </row>
    <row r="46" spans="1:19" ht="12.75">
      <c r="A46" s="5" t="s">
        <v>71</v>
      </c>
      <c r="B46" s="62">
        <v>8</v>
      </c>
      <c r="C46" s="62">
        <v>11</v>
      </c>
      <c r="D46" s="62">
        <v>8</v>
      </c>
      <c r="E46" s="62">
        <v>11</v>
      </c>
      <c r="F46" s="62">
        <v>8</v>
      </c>
      <c r="G46" s="62">
        <v>11</v>
      </c>
      <c r="H46" s="62">
        <v>8</v>
      </c>
      <c r="I46" s="62">
        <v>11</v>
      </c>
      <c r="J46" s="62">
        <v>7</v>
      </c>
      <c r="K46" s="62">
        <v>10</v>
      </c>
      <c r="L46" s="62">
        <v>7</v>
      </c>
      <c r="M46" s="62">
        <v>10</v>
      </c>
      <c r="N46" s="62">
        <v>8</v>
      </c>
      <c r="O46" s="62">
        <v>10</v>
      </c>
      <c r="P46" s="62">
        <v>8</v>
      </c>
      <c r="Q46" s="62">
        <v>10</v>
      </c>
      <c r="R46" s="62">
        <v>8</v>
      </c>
      <c r="S46" s="62">
        <v>10</v>
      </c>
    </row>
    <row r="47" spans="1:19" ht="12.75">
      <c r="A47" s="5" t="s">
        <v>72</v>
      </c>
      <c r="B47" s="62">
        <v>11</v>
      </c>
      <c r="C47" s="62">
        <v>26</v>
      </c>
      <c r="D47" s="62">
        <v>11</v>
      </c>
      <c r="E47" s="62">
        <v>26</v>
      </c>
      <c r="F47" s="62">
        <v>12</v>
      </c>
      <c r="G47" s="62">
        <v>27</v>
      </c>
      <c r="H47" s="62">
        <v>12</v>
      </c>
      <c r="I47" s="62">
        <v>28</v>
      </c>
      <c r="J47" s="62">
        <v>12</v>
      </c>
      <c r="K47" s="62">
        <v>28</v>
      </c>
      <c r="L47" s="62">
        <v>12</v>
      </c>
      <c r="M47" s="62">
        <v>28</v>
      </c>
      <c r="N47" s="62">
        <v>13</v>
      </c>
      <c r="O47" s="62">
        <v>29</v>
      </c>
      <c r="P47" s="62">
        <v>13</v>
      </c>
      <c r="Q47" s="62">
        <v>29</v>
      </c>
      <c r="R47" s="62">
        <v>14</v>
      </c>
      <c r="S47" s="62">
        <v>29</v>
      </c>
    </row>
    <row r="48" spans="1:19" ht="12.75">
      <c r="A48" s="5" t="s">
        <v>73</v>
      </c>
      <c r="B48" s="62">
        <v>6</v>
      </c>
      <c r="C48" s="62">
        <v>8</v>
      </c>
      <c r="D48" s="62">
        <v>6</v>
      </c>
      <c r="E48" s="62">
        <v>9</v>
      </c>
      <c r="F48" s="62">
        <v>7</v>
      </c>
      <c r="G48" s="62">
        <v>10</v>
      </c>
      <c r="H48" s="62">
        <v>7</v>
      </c>
      <c r="I48" s="62">
        <v>12</v>
      </c>
      <c r="J48" s="62">
        <v>7</v>
      </c>
      <c r="K48" s="62">
        <v>12</v>
      </c>
      <c r="L48" s="62">
        <v>8</v>
      </c>
      <c r="M48" s="62">
        <v>13</v>
      </c>
      <c r="N48" s="62">
        <v>10</v>
      </c>
      <c r="O48" s="62">
        <v>15</v>
      </c>
      <c r="P48" s="62">
        <v>10</v>
      </c>
      <c r="Q48" s="62">
        <v>16</v>
      </c>
      <c r="R48" s="62">
        <v>10</v>
      </c>
      <c r="S48" s="62">
        <v>17</v>
      </c>
    </row>
    <row r="49" spans="1:19" ht="12.75">
      <c r="A49" s="5" t="s">
        <v>74</v>
      </c>
      <c r="B49" s="62">
        <v>12</v>
      </c>
      <c r="C49" s="62">
        <v>11</v>
      </c>
      <c r="D49" s="62">
        <v>12</v>
      </c>
      <c r="E49" s="62">
        <v>11</v>
      </c>
      <c r="F49" s="62">
        <v>13</v>
      </c>
      <c r="G49" s="62">
        <v>12</v>
      </c>
      <c r="H49" s="62">
        <v>13</v>
      </c>
      <c r="I49" s="62">
        <v>12</v>
      </c>
      <c r="J49" s="62">
        <v>13</v>
      </c>
      <c r="K49" s="62">
        <v>12</v>
      </c>
      <c r="L49" s="62">
        <v>13</v>
      </c>
      <c r="M49" s="62">
        <v>12</v>
      </c>
      <c r="N49" s="62">
        <v>14</v>
      </c>
      <c r="O49" s="62">
        <v>12</v>
      </c>
      <c r="P49" s="62">
        <v>14</v>
      </c>
      <c r="Q49" s="62">
        <v>12</v>
      </c>
      <c r="R49" s="62">
        <v>14</v>
      </c>
      <c r="S49" s="62">
        <v>12</v>
      </c>
    </row>
    <row r="54" spans="1:19" ht="12.75">
      <c r="A54" t="s">
        <v>86</v>
      </c>
      <c r="B54" t="s">
        <v>75</v>
      </c>
      <c r="C54" t="s">
        <v>75</v>
      </c>
      <c r="D54" t="s">
        <v>157</v>
      </c>
      <c r="E54" t="s">
        <v>157</v>
      </c>
      <c r="F54" t="s">
        <v>147</v>
      </c>
      <c r="G54" t="s">
        <v>147</v>
      </c>
      <c r="H54" t="s">
        <v>158</v>
      </c>
      <c r="I54" t="s">
        <v>158</v>
      </c>
      <c r="J54" t="s">
        <v>76</v>
      </c>
      <c r="K54" t="s">
        <v>76</v>
      </c>
      <c r="L54" t="s">
        <v>159</v>
      </c>
      <c r="M54" t="s">
        <v>159</v>
      </c>
      <c r="N54" t="s">
        <v>148</v>
      </c>
      <c r="O54" t="s">
        <v>148</v>
      </c>
      <c r="P54" t="s">
        <v>160</v>
      </c>
      <c r="Q54" t="s">
        <v>160</v>
      </c>
      <c r="R54" t="s">
        <v>77</v>
      </c>
      <c r="S54" t="s">
        <v>77</v>
      </c>
    </row>
    <row r="55" spans="2:19" ht="12.75">
      <c r="B55" s="3" t="s">
        <v>83</v>
      </c>
      <c r="C55" s="3" t="s">
        <v>84</v>
      </c>
      <c r="D55" s="3" t="s">
        <v>83</v>
      </c>
      <c r="E55" s="3" t="s">
        <v>84</v>
      </c>
      <c r="F55" s="3" t="s">
        <v>83</v>
      </c>
      <c r="G55" s="3" t="s">
        <v>84</v>
      </c>
      <c r="H55" t="s">
        <v>158</v>
      </c>
      <c r="I55" t="s">
        <v>158</v>
      </c>
      <c r="J55" s="3" t="s">
        <v>83</v>
      </c>
      <c r="K55" s="3" t="s">
        <v>84</v>
      </c>
      <c r="L55" s="3" t="s">
        <v>83</v>
      </c>
      <c r="M55" s="3" t="s">
        <v>84</v>
      </c>
      <c r="N55" s="3" t="s">
        <v>83</v>
      </c>
      <c r="O55" s="3" t="s">
        <v>84</v>
      </c>
      <c r="P55" s="3" t="s">
        <v>83</v>
      </c>
      <c r="Q55" s="3" t="s">
        <v>84</v>
      </c>
      <c r="R55" s="3" t="s">
        <v>83</v>
      </c>
      <c r="S55" s="3" t="s">
        <v>84</v>
      </c>
    </row>
    <row r="56" spans="1:19" ht="12.75">
      <c r="A56" s="10">
        <v>1</v>
      </c>
      <c r="B56" s="62">
        <v>44</v>
      </c>
      <c r="C56" s="62">
        <v>92</v>
      </c>
      <c r="D56" s="62">
        <v>45</v>
      </c>
      <c r="E56" s="62">
        <v>92</v>
      </c>
      <c r="F56" s="62">
        <v>45</v>
      </c>
      <c r="G56" s="62">
        <v>91</v>
      </c>
      <c r="H56" s="62">
        <v>45</v>
      </c>
      <c r="I56" s="62">
        <v>91</v>
      </c>
      <c r="J56" s="62">
        <v>45</v>
      </c>
      <c r="K56" s="62">
        <v>90</v>
      </c>
      <c r="L56" s="62">
        <v>45</v>
      </c>
      <c r="M56" s="62">
        <v>89</v>
      </c>
      <c r="N56" s="62">
        <v>45</v>
      </c>
      <c r="O56" s="62">
        <v>87</v>
      </c>
      <c r="P56" s="62">
        <v>45</v>
      </c>
      <c r="Q56" s="62">
        <v>85</v>
      </c>
      <c r="R56" s="62">
        <v>44</v>
      </c>
      <c r="S56" s="62">
        <v>83</v>
      </c>
    </row>
    <row r="57" spans="1:19" ht="12.75">
      <c r="A57" s="10">
        <v>2</v>
      </c>
      <c r="B57" s="62">
        <v>30</v>
      </c>
      <c r="C57" s="62">
        <v>90</v>
      </c>
      <c r="D57" s="62">
        <v>31</v>
      </c>
      <c r="E57" s="62">
        <v>90</v>
      </c>
      <c r="F57" s="62">
        <v>31</v>
      </c>
      <c r="G57" s="62">
        <v>89</v>
      </c>
      <c r="H57" s="62">
        <v>32</v>
      </c>
      <c r="I57" s="62">
        <v>89</v>
      </c>
      <c r="J57" s="62">
        <v>32</v>
      </c>
      <c r="K57" s="62">
        <v>88</v>
      </c>
      <c r="L57" s="62">
        <v>32</v>
      </c>
      <c r="M57" s="62">
        <v>87</v>
      </c>
      <c r="N57" s="62">
        <v>32</v>
      </c>
      <c r="O57" s="62">
        <v>85</v>
      </c>
      <c r="P57" s="62">
        <v>32</v>
      </c>
      <c r="Q57" s="62">
        <v>84</v>
      </c>
      <c r="R57" s="62">
        <v>32</v>
      </c>
      <c r="S57" s="62">
        <v>82</v>
      </c>
    </row>
    <row r="58" spans="1:19" ht="12.75">
      <c r="A58" s="10">
        <v>3</v>
      </c>
      <c r="B58" s="62">
        <v>22</v>
      </c>
      <c r="C58" s="62">
        <v>74</v>
      </c>
      <c r="D58" s="62">
        <v>22</v>
      </c>
      <c r="E58" s="62">
        <v>74</v>
      </c>
      <c r="F58" s="62">
        <v>23</v>
      </c>
      <c r="G58" s="62">
        <v>74</v>
      </c>
      <c r="H58" s="62">
        <v>24</v>
      </c>
      <c r="I58" s="62">
        <v>74</v>
      </c>
      <c r="J58" s="62">
        <v>24</v>
      </c>
      <c r="K58" s="62">
        <v>73</v>
      </c>
      <c r="L58" s="62">
        <v>24</v>
      </c>
      <c r="M58" s="62">
        <v>72</v>
      </c>
      <c r="N58" s="62">
        <v>24</v>
      </c>
      <c r="O58" s="62">
        <v>71</v>
      </c>
      <c r="P58" s="62">
        <v>24</v>
      </c>
      <c r="Q58" s="62">
        <v>70</v>
      </c>
      <c r="R58" s="62">
        <v>24</v>
      </c>
      <c r="S58" s="62">
        <v>68</v>
      </c>
    </row>
    <row r="59" spans="1:19" ht="12.75">
      <c r="A59" s="10">
        <v>4</v>
      </c>
      <c r="B59" s="62">
        <v>5</v>
      </c>
      <c r="C59" s="62">
        <v>67</v>
      </c>
      <c r="D59" s="62">
        <v>6</v>
      </c>
      <c r="E59" s="62">
        <v>67</v>
      </c>
      <c r="F59" s="62">
        <v>6</v>
      </c>
      <c r="G59" s="62">
        <v>67</v>
      </c>
      <c r="H59" s="62">
        <v>7</v>
      </c>
      <c r="I59" s="62">
        <v>67</v>
      </c>
      <c r="J59" s="62">
        <v>7</v>
      </c>
      <c r="K59" s="62">
        <v>66</v>
      </c>
      <c r="L59" s="62">
        <v>7</v>
      </c>
      <c r="M59" s="62">
        <v>65</v>
      </c>
      <c r="N59" s="62">
        <v>8</v>
      </c>
      <c r="O59" s="62">
        <v>64</v>
      </c>
      <c r="P59" s="62">
        <v>8</v>
      </c>
      <c r="Q59" s="62">
        <v>63</v>
      </c>
      <c r="R59" s="62">
        <v>8</v>
      </c>
      <c r="S59" s="62">
        <v>62</v>
      </c>
    </row>
    <row r="60" spans="1:19" ht="12.75">
      <c r="A60" s="10">
        <v>5</v>
      </c>
      <c r="B60" s="62">
        <v>10</v>
      </c>
      <c r="C60" s="62">
        <v>61</v>
      </c>
      <c r="D60" s="62">
        <v>11</v>
      </c>
      <c r="E60" s="62">
        <v>61</v>
      </c>
      <c r="F60" s="62">
        <v>11</v>
      </c>
      <c r="G60" s="62">
        <v>61</v>
      </c>
      <c r="H60" s="62">
        <v>12</v>
      </c>
      <c r="I60" s="62">
        <v>61</v>
      </c>
      <c r="J60" s="62">
        <v>12</v>
      </c>
      <c r="K60" s="62">
        <v>61</v>
      </c>
      <c r="L60" s="62">
        <v>12</v>
      </c>
      <c r="M60" s="62">
        <v>60</v>
      </c>
      <c r="N60" s="62">
        <v>13</v>
      </c>
      <c r="O60" s="62">
        <v>59</v>
      </c>
      <c r="P60" s="62">
        <v>13</v>
      </c>
      <c r="Q60" s="62">
        <v>58</v>
      </c>
      <c r="R60" s="62">
        <v>13</v>
      </c>
      <c r="S60" s="62">
        <v>57</v>
      </c>
    </row>
    <row r="61" spans="1:19" ht="12.75">
      <c r="A61" s="10">
        <v>8</v>
      </c>
      <c r="B61" s="62">
        <v>14</v>
      </c>
      <c r="C61" s="62">
        <v>59</v>
      </c>
      <c r="D61" s="62">
        <v>15</v>
      </c>
      <c r="E61" s="62">
        <v>57</v>
      </c>
      <c r="F61" s="62">
        <v>15</v>
      </c>
      <c r="G61" s="62">
        <v>54</v>
      </c>
      <c r="H61" s="62">
        <v>15</v>
      </c>
      <c r="I61" s="62">
        <v>52</v>
      </c>
      <c r="J61" s="62">
        <v>15</v>
      </c>
      <c r="K61" s="62">
        <v>49</v>
      </c>
      <c r="L61" s="62">
        <v>15</v>
      </c>
      <c r="M61" s="62">
        <v>49</v>
      </c>
      <c r="N61" s="62">
        <v>16</v>
      </c>
      <c r="O61" s="62">
        <v>48</v>
      </c>
      <c r="P61" s="62">
        <v>16</v>
      </c>
      <c r="Q61" s="62">
        <v>47</v>
      </c>
      <c r="R61" s="62">
        <v>16</v>
      </c>
      <c r="S61" s="62">
        <v>46</v>
      </c>
    </row>
    <row r="62" spans="1:19" ht="12.75">
      <c r="A62" s="10">
        <v>9</v>
      </c>
      <c r="B62" s="62">
        <v>5</v>
      </c>
      <c r="C62" s="62">
        <v>46</v>
      </c>
      <c r="D62" s="62">
        <v>6</v>
      </c>
      <c r="E62" s="62">
        <v>46</v>
      </c>
      <c r="F62" s="62">
        <v>6</v>
      </c>
      <c r="G62" s="62">
        <v>46</v>
      </c>
      <c r="H62" s="62">
        <v>7</v>
      </c>
      <c r="I62" s="62">
        <v>46</v>
      </c>
      <c r="J62" s="62">
        <v>7</v>
      </c>
      <c r="K62" s="62">
        <v>46</v>
      </c>
      <c r="L62" s="62">
        <v>7</v>
      </c>
      <c r="M62" s="62">
        <v>46</v>
      </c>
      <c r="N62" s="62">
        <v>8</v>
      </c>
      <c r="O62" s="62">
        <v>45</v>
      </c>
      <c r="P62" s="62">
        <v>8</v>
      </c>
      <c r="Q62" s="62">
        <v>44</v>
      </c>
      <c r="R62" s="62">
        <v>8</v>
      </c>
      <c r="S62" s="62">
        <v>43</v>
      </c>
    </row>
    <row r="63" spans="1:19" ht="12.75">
      <c r="A63" s="10">
        <v>10</v>
      </c>
      <c r="B63" s="62">
        <v>8</v>
      </c>
      <c r="C63" s="62">
        <v>37</v>
      </c>
      <c r="D63" s="62">
        <v>9</v>
      </c>
      <c r="E63" s="62">
        <v>43</v>
      </c>
      <c r="F63" s="62">
        <v>9</v>
      </c>
      <c r="G63" s="62">
        <v>48</v>
      </c>
      <c r="H63" s="62">
        <v>9</v>
      </c>
      <c r="I63" s="62">
        <v>43</v>
      </c>
      <c r="J63" s="62">
        <v>9</v>
      </c>
      <c r="K63" s="62">
        <v>38</v>
      </c>
      <c r="L63" s="62">
        <v>9</v>
      </c>
      <c r="M63" s="62">
        <v>38</v>
      </c>
      <c r="N63" s="62">
        <v>10</v>
      </c>
      <c r="O63" s="62">
        <v>37</v>
      </c>
      <c r="P63" s="62">
        <v>10</v>
      </c>
      <c r="Q63" s="62">
        <v>37</v>
      </c>
      <c r="R63" s="62">
        <v>10</v>
      </c>
      <c r="S63" s="62">
        <v>36</v>
      </c>
    </row>
    <row r="64" spans="1:19" ht="12.75">
      <c r="A64" s="10">
        <v>13</v>
      </c>
      <c r="B64" s="62">
        <v>16</v>
      </c>
      <c r="C64" s="62">
        <v>38</v>
      </c>
      <c r="D64" s="62">
        <v>17</v>
      </c>
      <c r="E64" s="62">
        <v>38</v>
      </c>
      <c r="F64" s="62">
        <v>17</v>
      </c>
      <c r="G64" s="62">
        <v>38</v>
      </c>
      <c r="H64" s="62">
        <v>17</v>
      </c>
      <c r="I64" s="62">
        <v>38</v>
      </c>
      <c r="J64" s="62">
        <v>17</v>
      </c>
      <c r="K64" s="62">
        <v>38</v>
      </c>
      <c r="L64" s="62">
        <v>17</v>
      </c>
      <c r="M64" s="62">
        <v>38</v>
      </c>
      <c r="N64" s="62">
        <v>18</v>
      </c>
      <c r="O64" s="62">
        <v>38</v>
      </c>
      <c r="P64" s="62">
        <v>18</v>
      </c>
      <c r="Q64" s="62">
        <v>38</v>
      </c>
      <c r="R64" s="62">
        <v>18</v>
      </c>
      <c r="S64" s="62">
        <v>37</v>
      </c>
    </row>
    <row r="65" spans="1:19" ht="12.75">
      <c r="A65" s="10">
        <v>14</v>
      </c>
      <c r="B65" s="62">
        <v>19</v>
      </c>
      <c r="C65" s="62">
        <v>36</v>
      </c>
      <c r="D65" s="62">
        <v>20</v>
      </c>
      <c r="E65" s="62">
        <v>36</v>
      </c>
      <c r="F65" s="62">
        <v>20</v>
      </c>
      <c r="G65" s="62">
        <v>36</v>
      </c>
      <c r="H65" s="62">
        <v>20</v>
      </c>
      <c r="I65" s="62">
        <v>36</v>
      </c>
      <c r="J65" s="62">
        <v>20</v>
      </c>
      <c r="K65" s="62">
        <v>36</v>
      </c>
      <c r="L65" s="62">
        <v>20</v>
      </c>
      <c r="M65" s="62">
        <v>36</v>
      </c>
      <c r="N65" s="62">
        <v>20</v>
      </c>
      <c r="O65" s="62">
        <v>36</v>
      </c>
      <c r="P65" s="62">
        <v>20</v>
      </c>
      <c r="Q65" s="62">
        <v>36</v>
      </c>
      <c r="R65" s="62">
        <v>20</v>
      </c>
      <c r="S65" s="62">
        <v>35</v>
      </c>
    </row>
  </sheetData>
  <printOptions/>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2"/>
  <dimension ref="A4:S44"/>
  <sheetViews>
    <sheetView zoomScale="70" zoomScaleNormal="70" workbookViewId="0" topLeftCell="A1">
      <selection activeCell="H27" sqref="H27:I30"/>
    </sheetView>
  </sheetViews>
  <sheetFormatPr defaultColWidth="9.140625" defaultRowHeight="12.75"/>
  <cols>
    <col min="1" max="1" width="13.8515625" style="0" customWidth="1"/>
  </cols>
  <sheetData>
    <row r="4" spans="3:15" ht="12.75">
      <c r="C4" s="3" t="s">
        <v>414</v>
      </c>
      <c r="D4" s="3" t="s">
        <v>416</v>
      </c>
      <c r="E4" s="63" t="s">
        <v>129</v>
      </c>
      <c r="F4" s="66" t="s">
        <v>413</v>
      </c>
      <c r="I4" t="s">
        <v>384</v>
      </c>
      <c r="J4" t="s">
        <v>126</v>
      </c>
      <c r="K4" t="s">
        <v>125</v>
      </c>
      <c r="L4" t="s">
        <v>126</v>
      </c>
      <c r="M4" t="s">
        <v>125</v>
      </c>
      <c r="N4" t="s">
        <v>385</v>
      </c>
      <c r="O4" t="s">
        <v>386</v>
      </c>
    </row>
    <row r="5" spans="1:15" ht="12.75">
      <c r="A5" s="63" t="s">
        <v>404</v>
      </c>
      <c r="B5" s="63" t="s">
        <v>410</v>
      </c>
      <c r="C5" s="63" t="s">
        <v>415</v>
      </c>
      <c r="D5" s="63" t="s">
        <v>417</v>
      </c>
      <c r="E5" s="63" t="s">
        <v>417</v>
      </c>
      <c r="F5" s="63" t="s">
        <v>417</v>
      </c>
      <c r="H5" s="3" t="s">
        <v>403</v>
      </c>
      <c r="I5" t="s">
        <v>398</v>
      </c>
      <c r="J5" t="s">
        <v>397</v>
      </c>
      <c r="K5" t="s">
        <v>397</v>
      </c>
      <c r="L5" t="s">
        <v>387</v>
      </c>
      <c r="M5" t="s">
        <v>387</v>
      </c>
      <c r="N5" t="s">
        <v>387</v>
      </c>
      <c r="O5" t="s">
        <v>387</v>
      </c>
    </row>
    <row r="6" spans="1:15" ht="12.75">
      <c r="A6" s="63" t="s">
        <v>405</v>
      </c>
      <c r="B6" s="63" t="s">
        <v>388</v>
      </c>
      <c r="C6" s="63">
        <v>1</v>
      </c>
      <c r="D6" s="63">
        <v>0.86</v>
      </c>
      <c r="E6" s="63">
        <v>0.72</v>
      </c>
      <c r="F6" s="63">
        <v>0.72</v>
      </c>
      <c r="H6" s="3" t="s">
        <v>399</v>
      </c>
      <c r="I6" s="3" t="s">
        <v>401</v>
      </c>
      <c r="J6" s="3">
        <v>0.74</v>
      </c>
      <c r="K6" s="3">
        <v>0.67</v>
      </c>
      <c r="L6" s="3">
        <v>0.63</v>
      </c>
      <c r="M6" s="3">
        <v>0.58</v>
      </c>
      <c r="N6" s="3">
        <v>0.81</v>
      </c>
      <c r="O6" s="3">
        <v>0.39</v>
      </c>
    </row>
    <row r="7" spans="1:15" ht="12.75">
      <c r="A7" s="63" t="s">
        <v>406</v>
      </c>
      <c r="B7" s="63" t="s">
        <v>388</v>
      </c>
      <c r="C7" s="63">
        <v>0.93</v>
      </c>
      <c r="D7" s="63">
        <v>0.82</v>
      </c>
      <c r="E7" s="63">
        <v>0.69</v>
      </c>
      <c r="F7" s="63">
        <v>0.69</v>
      </c>
      <c r="H7" s="3" t="s">
        <v>400</v>
      </c>
      <c r="I7" s="3" t="s">
        <v>401</v>
      </c>
      <c r="J7" s="3">
        <v>0.62</v>
      </c>
      <c r="K7" s="3">
        <v>0.58</v>
      </c>
      <c r="L7" s="3">
        <v>0.63</v>
      </c>
      <c r="M7" s="3">
        <v>0.58</v>
      </c>
      <c r="N7" s="3">
        <v>0.71</v>
      </c>
      <c r="O7" s="3">
        <v>0.35</v>
      </c>
    </row>
    <row r="8" spans="1:15" ht="12.75">
      <c r="A8" s="63" t="s">
        <v>407</v>
      </c>
      <c r="B8" s="64" t="s">
        <v>411</v>
      </c>
      <c r="C8" s="63">
        <v>0.87</v>
      </c>
      <c r="D8" s="63">
        <v>0.76</v>
      </c>
      <c r="E8" s="63">
        <v>0.63</v>
      </c>
      <c r="F8" s="63">
        <v>0.63</v>
      </c>
      <c r="G8" s="3"/>
      <c r="H8" s="3" t="s">
        <v>400</v>
      </c>
      <c r="I8" s="3" t="s">
        <v>402</v>
      </c>
      <c r="J8" s="3">
        <v>0.39</v>
      </c>
      <c r="K8" s="3">
        <v>0.36</v>
      </c>
      <c r="L8" s="3" t="s">
        <v>223</v>
      </c>
      <c r="M8" s="3" t="s">
        <v>223</v>
      </c>
      <c r="N8" s="3">
        <v>0.4</v>
      </c>
      <c r="O8" s="3">
        <v>0.22</v>
      </c>
    </row>
    <row r="9" spans="1:10" ht="13.5" customHeight="1">
      <c r="A9" s="63" t="s">
        <v>407</v>
      </c>
      <c r="B9" s="64" t="s">
        <v>412</v>
      </c>
      <c r="C9" s="63">
        <v>0.87</v>
      </c>
      <c r="D9" s="63">
        <v>0.76</v>
      </c>
      <c r="E9" s="63">
        <v>0.63</v>
      </c>
      <c r="F9" s="63">
        <v>0.63</v>
      </c>
      <c r="G9" s="10"/>
      <c r="H9" s="3"/>
      <c r="I9" t="s">
        <v>389</v>
      </c>
      <c r="J9" t="s">
        <v>396</v>
      </c>
    </row>
    <row r="10" spans="1:15" ht="12.75">
      <c r="A10" s="63" t="s">
        <v>408</v>
      </c>
      <c r="B10" s="64" t="s">
        <v>411</v>
      </c>
      <c r="C10" s="63">
        <v>0.7</v>
      </c>
      <c r="D10" s="63">
        <v>0.66</v>
      </c>
      <c r="E10" s="63">
        <v>0.55</v>
      </c>
      <c r="F10" s="63">
        <v>0.55</v>
      </c>
      <c r="G10" s="10"/>
      <c r="H10" s="3" t="s">
        <v>403</v>
      </c>
      <c r="I10" t="s">
        <v>398</v>
      </c>
      <c r="J10" t="s">
        <v>390</v>
      </c>
      <c r="K10" t="s">
        <v>391</v>
      </c>
      <c r="L10" t="s">
        <v>392</v>
      </c>
      <c r="M10" t="s">
        <v>393</v>
      </c>
      <c r="N10" t="s">
        <v>394</v>
      </c>
      <c r="O10" t="s">
        <v>395</v>
      </c>
    </row>
    <row r="11" spans="1:15" ht="12.75">
      <c r="A11" s="63" t="s">
        <v>408</v>
      </c>
      <c r="B11" s="64" t="s">
        <v>412</v>
      </c>
      <c r="C11" s="63">
        <v>0.7</v>
      </c>
      <c r="D11" s="63">
        <v>0.66</v>
      </c>
      <c r="E11" s="63">
        <v>0.55</v>
      </c>
      <c r="F11" s="63">
        <v>0.55</v>
      </c>
      <c r="G11" s="10"/>
      <c r="H11" s="3" t="s">
        <v>399</v>
      </c>
      <c r="I11" s="3" t="s">
        <v>401</v>
      </c>
      <c r="J11" s="3">
        <v>0.69</v>
      </c>
      <c r="K11" s="3">
        <v>0.74</v>
      </c>
      <c r="L11" s="3">
        <v>0.82</v>
      </c>
      <c r="M11" s="3">
        <v>0.69</v>
      </c>
      <c r="N11" s="3">
        <v>0.59</v>
      </c>
      <c r="O11" s="3">
        <v>0.39</v>
      </c>
    </row>
    <row r="12" spans="1:15" ht="12.75">
      <c r="A12" s="63" t="s">
        <v>409</v>
      </c>
      <c r="B12" s="64" t="s">
        <v>411</v>
      </c>
      <c r="C12" s="63">
        <v>0.71</v>
      </c>
      <c r="D12" s="63">
        <v>0.68</v>
      </c>
      <c r="E12" s="63">
        <v>0.59</v>
      </c>
      <c r="F12" s="63">
        <v>0.59</v>
      </c>
      <c r="G12" s="10"/>
      <c r="H12" s="3" t="s">
        <v>400</v>
      </c>
      <c r="I12" s="3" t="s">
        <v>401</v>
      </c>
      <c r="J12" s="3">
        <v>0.63</v>
      </c>
      <c r="K12" s="3">
        <v>0.65</v>
      </c>
      <c r="L12" s="3">
        <v>0.71</v>
      </c>
      <c r="M12" s="3">
        <v>0.63</v>
      </c>
      <c r="N12" s="3">
        <v>0.53</v>
      </c>
      <c r="O12" s="3">
        <v>0.35</v>
      </c>
    </row>
    <row r="13" spans="1:15" ht="12.75">
      <c r="A13" s="63" t="s">
        <v>409</v>
      </c>
      <c r="B13" s="64" t="s">
        <v>412</v>
      </c>
      <c r="C13" s="63">
        <v>0.71</v>
      </c>
      <c r="D13" s="63">
        <v>0.68</v>
      </c>
      <c r="E13" s="63">
        <v>0.59</v>
      </c>
      <c r="F13" s="63">
        <v>0.59</v>
      </c>
      <c r="G13" s="10"/>
      <c r="H13" s="3" t="s">
        <v>400</v>
      </c>
      <c r="I13" s="3" t="s">
        <v>402</v>
      </c>
      <c r="J13" s="3">
        <v>0.36</v>
      </c>
      <c r="K13" s="3">
        <v>0.37</v>
      </c>
      <c r="L13" s="3">
        <v>0.37</v>
      </c>
      <c r="M13" s="3">
        <v>0.36</v>
      </c>
      <c r="N13" s="3">
        <v>0.32</v>
      </c>
      <c r="O13" s="3">
        <v>0.22</v>
      </c>
    </row>
    <row r="18" spans="1:19" ht="12.75">
      <c r="A18" t="s">
        <v>78</v>
      </c>
      <c r="B18" t="s">
        <v>75</v>
      </c>
      <c r="C18" t="s">
        <v>75</v>
      </c>
      <c r="D18" t="s">
        <v>157</v>
      </c>
      <c r="E18" t="s">
        <v>157</v>
      </c>
      <c r="F18" t="s">
        <v>147</v>
      </c>
      <c r="G18" t="s">
        <v>147</v>
      </c>
      <c r="H18" t="s">
        <v>158</v>
      </c>
      <c r="I18" t="s">
        <v>158</v>
      </c>
      <c r="J18" t="s">
        <v>76</v>
      </c>
      <c r="K18" t="s">
        <v>76</v>
      </c>
      <c r="L18" t="s">
        <v>159</v>
      </c>
      <c r="M18" t="s">
        <v>159</v>
      </c>
      <c r="N18" t="s">
        <v>148</v>
      </c>
      <c r="O18" t="s">
        <v>148</v>
      </c>
      <c r="P18" t="s">
        <v>160</v>
      </c>
      <c r="Q18" t="s">
        <v>160</v>
      </c>
      <c r="R18" t="s">
        <v>77</v>
      </c>
      <c r="S18" t="s">
        <v>77</v>
      </c>
    </row>
    <row r="19" spans="1:19" ht="12.75">
      <c r="A19" s="10" t="s">
        <v>79</v>
      </c>
      <c r="B19" s="3" t="s">
        <v>83</v>
      </c>
      <c r="C19" s="3" t="s">
        <v>84</v>
      </c>
      <c r="D19" s="3" t="s">
        <v>83</v>
      </c>
      <c r="E19" s="3" t="s">
        <v>84</v>
      </c>
      <c r="F19" s="3" t="s">
        <v>83</v>
      </c>
      <c r="G19" s="3" t="s">
        <v>84</v>
      </c>
      <c r="H19" s="3" t="s">
        <v>83</v>
      </c>
      <c r="I19" s="3" t="s">
        <v>84</v>
      </c>
      <c r="J19" s="3" t="s">
        <v>83</v>
      </c>
      <c r="K19" s="3" t="s">
        <v>84</v>
      </c>
      <c r="L19" s="3" t="s">
        <v>83</v>
      </c>
      <c r="M19" s="3" t="s">
        <v>84</v>
      </c>
      <c r="N19" s="3" t="s">
        <v>83</v>
      </c>
      <c r="O19" s="3" t="s">
        <v>84</v>
      </c>
      <c r="P19" s="3" t="s">
        <v>83</v>
      </c>
      <c r="Q19" s="3" t="s">
        <v>84</v>
      </c>
      <c r="R19" s="3" t="s">
        <v>83</v>
      </c>
      <c r="S19" s="3" t="s">
        <v>84</v>
      </c>
    </row>
    <row r="20" spans="1:19" ht="12.75">
      <c r="A20" s="5" t="s">
        <v>71</v>
      </c>
      <c r="B20" s="62">
        <v>38</v>
      </c>
      <c r="C20" s="62">
        <v>38</v>
      </c>
      <c r="D20" s="62">
        <v>37</v>
      </c>
      <c r="E20" s="62">
        <v>38</v>
      </c>
      <c r="F20" s="62">
        <v>36</v>
      </c>
      <c r="G20" s="62">
        <v>37</v>
      </c>
      <c r="H20" s="62">
        <v>36</v>
      </c>
      <c r="I20" s="62">
        <v>36</v>
      </c>
      <c r="J20" s="62">
        <v>37</v>
      </c>
      <c r="K20" s="62">
        <v>36</v>
      </c>
      <c r="L20" s="62">
        <v>36</v>
      </c>
      <c r="M20" s="62">
        <v>36</v>
      </c>
      <c r="N20" s="62">
        <v>35</v>
      </c>
      <c r="O20" s="62">
        <v>36</v>
      </c>
      <c r="P20" s="62">
        <v>35</v>
      </c>
      <c r="Q20" s="62">
        <v>36</v>
      </c>
      <c r="R20" s="62">
        <v>34</v>
      </c>
      <c r="S20" s="62">
        <v>35</v>
      </c>
    </row>
    <row r="21" spans="1:19" ht="12.75">
      <c r="A21" s="5" t="s">
        <v>72</v>
      </c>
      <c r="B21" s="62">
        <v>154</v>
      </c>
      <c r="C21" s="62">
        <v>40</v>
      </c>
      <c r="D21" s="62">
        <v>154</v>
      </c>
      <c r="E21" s="62">
        <v>40</v>
      </c>
      <c r="F21" s="62">
        <v>155</v>
      </c>
      <c r="G21" s="62">
        <v>40</v>
      </c>
      <c r="H21" s="62">
        <v>155</v>
      </c>
      <c r="I21" s="62">
        <v>40</v>
      </c>
      <c r="J21" s="62">
        <v>155</v>
      </c>
      <c r="K21" s="62">
        <v>39</v>
      </c>
      <c r="L21" s="62">
        <v>155</v>
      </c>
      <c r="M21" s="62">
        <v>39</v>
      </c>
      <c r="N21" s="62">
        <v>154</v>
      </c>
      <c r="O21" s="62">
        <v>39</v>
      </c>
      <c r="P21" s="62">
        <v>153</v>
      </c>
      <c r="Q21" s="62">
        <v>39</v>
      </c>
      <c r="R21" s="62">
        <v>153</v>
      </c>
      <c r="S21" s="62">
        <v>38</v>
      </c>
    </row>
    <row r="22" spans="1:19" ht="12.75">
      <c r="A22" s="5" t="s">
        <v>73</v>
      </c>
      <c r="B22" s="62">
        <v>35</v>
      </c>
      <c r="C22" s="62">
        <v>37</v>
      </c>
      <c r="D22" s="62">
        <v>39</v>
      </c>
      <c r="E22" s="62">
        <v>41</v>
      </c>
      <c r="F22" s="62">
        <v>44</v>
      </c>
      <c r="G22" s="62">
        <v>45</v>
      </c>
      <c r="H22" s="62">
        <v>49</v>
      </c>
      <c r="I22" s="62">
        <v>48</v>
      </c>
      <c r="J22" s="62">
        <v>53</v>
      </c>
      <c r="K22" s="62">
        <v>52</v>
      </c>
      <c r="L22" s="62">
        <v>63</v>
      </c>
      <c r="M22" s="62">
        <v>61</v>
      </c>
      <c r="N22" s="62">
        <v>72</v>
      </c>
      <c r="O22" s="62">
        <v>70</v>
      </c>
      <c r="P22" s="62">
        <v>81</v>
      </c>
      <c r="Q22" s="62">
        <v>79</v>
      </c>
      <c r="R22" s="62">
        <v>90</v>
      </c>
      <c r="S22" s="62">
        <v>88</v>
      </c>
    </row>
    <row r="23" spans="1:19" ht="12.75">
      <c r="A23" s="5" t="s">
        <v>74</v>
      </c>
      <c r="B23" s="62">
        <v>35</v>
      </c>
      <c r="C23" s="62">
        <v>160</v>
      </c>
      <c r="D23" s="62">
        <v>35</v>
      </c>
      <c r="E23" s="62">
        <v>160</v>
      </c>
      <c r="F23" s="62">
        <v>35</v>
      </c>
      <c r="G23" s="62">
        <v>160</v>
      </c>
      <c r="H23" s="62">
        <v>35</v>
      </c>
      <c r="I23" s="62">
        <v>160</v>
      </c>
      <c r="J23" s="62">
        <v>35</v>
      </c>
      <c r="K23" s="62">
        <v>159</v>
      </c>
      <c r="L23" s="62">
        <v>35</v>
      </c>
      <c r="M23" s="62">
        <v>159</v>
      </c>
      <c r="N23" s="62">
        <v>35</v>
      </c>
      <c r="O23" s="62">
        <v>159</v>
      </c>
      <c r="P23" s="62">
        <v>35</v>
      </c>
      <c r="Q23" s="62">
        <v>158</v>
      </c>
      <c r="R23" s="62">
        <v>34</v>
      </c>
      <c r="S23" s="62">
        <v>156</v>
      </c>
    </row>
    <row r="25" spans="1:19" ht="12.75">
      <c r="A25" t="s">
        <v>78</v>
      </c>
      <c r="B25" t="s">
        <v>75</v>
      </c>
      <c r="C25" t="s">
        <v>75</v>
      </c>
      <c r="D25" t="s">
        <v>157</v>
      </c>
      <c r="E25" t="s">
        <v>157</v>
      </c>
      <c r="F25" t="s">
        <v>147</v>
      </c>
      <c r="G25" t="s">
        <v>147</v>
      </c>
      <c r="H25" t="s">
        <v>158</v>
      </c>
      <c r="I25" t="s">
        <v>158</v>
      </c>
      <c r="J25" t="s">
        <v>76</v>
      </c>
      <c r="K25" t="s">
        <v>76</v>
      </c>
      <c r="L25" t="s">
        <v>159</v>
      </c>
      <c r="M25" t="s">
        <v>159</v>
      </c>
      <c r="N25" t="s">
        <v>148</v>
      </c>
      <c r="O25" t="s">
        <v>148</v>
      </c>
      <c r="P25" t="s">
        <v>160</v>
      </c>
      <c r="Q25" t="s">
        <v>160</v>
      </c>
      <c r="R25" t="s">
        <v>77</v>
      </c>
      <c r="S25" t="s">
        <v>77</v>
      </c>
    </row>
    <row r="26" spans="1:19" ht="12.75">
      <c r="A26" s="10" t="s">
        <v>80</v>
      </c>
      <c r="B26" s="3" t="s">
        <v>83</v>
      </c>
      <c r="C26" s="3" t="s">
        <v>84</v>
      </c>
      <c r="D26" s="3" t="s">
        <v>83</v>
      </c>
      <c r="E26" s="3" t="s">
        <v>84</v>
      </c>
      <c r="F26" s="3" t="s">
        <v>83</v>
      </c>
      <c r="G26" s="3" t="s">
        <v>84</v>
      </c>
      <c r="H26" s="3" t="s">
        <v>83</v>
      </c>
      <c r="I26" s="3" t="s">
        <v>84</v>
      </c>
      <c r="J26" s="3" t="s">
        <v>83</v>
      </c>
      <c r="K26" s="3" t="s">
        <v>84</v>
      </c>
      <c r="L26" s="3" t="s">
        <v>83</v>
      </c>
      <c r="M26" s="3" t="s">
        <v>84</v>
      </c>
      <c r="N26" s="3" t="s">
        <v>83</v>
      </c>
      <c r="O26" s="3" t="s">
        <v>84</v>
      </c>
      <c r="P26" s="3" t="s">
        <v>83</v>
      </c>
      <c r="Q26" s="3" t="s">
        <v>84</v>
      </c>
      <c r="R26" s="3" t="s">
        <v>83</v>
      </c>
      <c r="S26" s="3" t="s">
        <v>84</v>
      </c>
    </row>
    <row r="27" spans="1:19" ht="12.75">
      <c r="A27" s="5" t="s">
        <v>71</v>
      </c>
      <c r="B27" s="62">
        <v>35</v>
      </c>
      <c r="C27" s="62">
        <v>37</v>
      </c>
      <c r="D27" s="62">
        <v>35</v>
      </c>
      <c r="E27" s="62">
        <v>36</v>
      </c>
      <c r="F27" s="62">
        <v>34</v>
      </c>
      <c r="G27" s="62">
        <v>35</v>
      </c>
      <c r="H27" s="62">
        <v>35</v>
      </c>
      <c r="I27" s="62">
        <v>35</v>
      </c>
      <c r="J27" s="62">
        <v>36</v>
      </c>
      <c r="K27" s="62">
        <v>35</v>
      </c>
      <c r="L27" s="62">
        <v>35</v>
      </c>
      <c r="M27" s="62">
        <v>35</v>
      </c>
      <c r="N27" s="62">
        <v>34</v>
      </c>
      <c r="O27" s="62">
        <v>35</v>
      </c>
      <c r="P27" s="62">
        <v>33</v>
      </c>
      <c r="Q27" s="62">
        <v>35</v>
      </c>
      <c r="R27" s="62">
        <v>32</v>
      </c>
      <c r="S27" s="62">
        <v>34</v>
      </c>
    </row>
    <row r="28" spans="1:19" ht="12.75">
      <c r="A28" s="5" t="s">
        <v>72</v>
      </c>
      <c r="B28" s="62">
        <v>141</v>
      </c>
      <c r="C28" s="62">
        <v>48</v>
      </c>
      <c r="D28" s="62">
        <v>142</v>
      </c>
      <c r="E28" s="62">
        <v>48</v>
      </c>
      <c r="F28" s="62">
        <v>142</v>
      </c>
      <c r="G28" s="62">
        <v>48</v>
      </c>
      <c r="H28" s="62">
        <v>142</v>
      </c>
      <c r="I28" s="62">
        <v>48</v>
      </c>
      <c r="J28" s="62">
        <v>143</v>
      </c>
      <c r="K28" s="62">
        <v>48</v>
      </c>
      <c r="L28" s="62">
        <v>143</v>
      </c>
      <c r="M28" s="62">
        <v>48</v>
      </c>
      <c r="N28" s="62">
        <v>143</v>
      </c>
      <c r="O28" s="62">
        <v>48</v>
      </c>
      <c r="P28" s="62">
        <v>143</v>
      </c>
      <c r="Q28" s="62">
        <v>48</v>
      </c>
      <c r="R28" s="62">
        <v>143</v>
      </c>
      <c r="S28" s="62">
        <v>47</v>
      </c>
    </row>
    <row r="29" spans="1:19" ht="12.75">
      <c r="A29" s="5" t="s">
        <v>73</v>
      </c>
      <c r="B29" s="62">
        <v>31</v>
      </c>
      <c r="C29" s="62">
        <v>36</v>
      </c>
      <c r="D29" s="62">
        <v>35</v>
      </c>
      <c r="E29" s="62">
        <v>40</v>
      </c>
      <c r="F29" s="62">
        <v>39</v>
      </c>
      <c r="G29" s="62">
        <v>44</v>
      </c>
      <c r="H29" s="62">
        <v>43</v>
      </c>
      <c r="I29" s="62">
        <v>48</v>
      </c>
      <c r="J29" s="62">
        <v>47</v>
      </c>
      <c r="K29" s="62">
        <v>52</v>
      </c>
      <c r="L29" s="62">
        <v>55</v>
      </c>
      <c r="M29" s="62">
        <v>67</v>
      </c>
      <c r="N29" s="62">
        <v>63</v>
      </c>
      <c r="O29" s="62">
        <v>81</v>
      </c>
      <c r="P29" s="62">
        <v>70</v>
      </c>
      <c r="Q29" s="62">
        <v>95</v>
      </c>
      <c r="R29" s="62">
        <v>78</v>
      </c>
      <c r="S29" s="62">
        <v>109</v>
      </c>
    </row>
    <row r="30" spans="1:19" ht="12.75">
      <c r="A30" s="5" t="s">
        <v>74</v>
      </c>
      <c r="B30" s="62">
        <v>32</v>
      </c>
      <c r="C30" s="62">
        <v>141</v>
      </c>
      <c r="D30" s="62">
        <v>32</v>
      </c>
      <c r="E30" s="62">
        <v>141</v>
      </c>
      <c r="F30" s="62">
        <v>32</v>
      </c>
      <c r="G30" s="62">
        <v>140</v>
      </c>
      <c r="H30" s="62">
        <v>32</v>
      </c>
      <c r="I30" s="62">
        <v>140</v>
      </c>
      <c r="J30" s="62">
        <v>32</v>
      </c>
      <c r="K30" s="62">
        <v>140</v>
      </c>
      <c r="L30" s="62">
        <v>32</v>
      </c>
      <c r="M30" s="62">
        <v>140</v>
      </c>
      <c r="N30" s="62">
        <v>32</v>
      </c>
      <c r="O30" s="62">
        <v>139</v>
      </c>
      <c r="P30" s="62">
        <v>32</v>
      </c>
      <c r="Q30" s="62">
        <v>138</v>
      </c>
      <c r="R30" s="62">
        <v>31</v>
      </c>
      <c r="S30" s="62">
        <v>137</v>
      </c>
    </row>
    <row r="32" spans="1:19" ht="12.75">
      <c r="A32" t="s">
        <v>78</v>
      </c>
      <c r="B32" t="s">
        <v>75</v>
      </c>
      <c r="C32" t="s">
        <v>75</v>
      </c>
      <c r="D32" t="s">
        <v>157</v>
      </c>
      <c r="E32" t="s">
        <v>157</v>
      </c>
      <c r="F32" t="s">
        <v>147</v>
      </c>
      <c r="G32" t="s">
        <v>147</v>
      </c>
      <c r="H32" t="s">
        <v>158</v>
      </c>
      <c r="I32" t="s">
        <v>158</v>
      </c>
      <c r="J32" t="s">
        <v>76</v>
      </c>
      <c r="K32" t="s">
        <v>76</v>
      </c>
      <c r="L32" t="s">
        <v>159</v>
      </c>
      <c r="M32" t="s">
        <v>159</v>
      </c>
      <c r="N32" t="s">
        <v>148</v>
      </c>
      <c r="O32" t="s">
        <v>148</v>
      </c>
      <c r="P32" t="s">
        <v>160</v>
      </c>
      <c r="Q32" t="s">
        <v>160</v>
      </c>
      <c r="R32" t="s">
        <v>77</v>
      </c>
      <c r="S32" t="s">
        <v>77</v>
      </c>
    </row>
    <row r="33" spans="1:19" ht="12.75">
      <c r="A33" s="10" t="s">
        <v>81</v>
      </c>
      <c r="B33" s="3" t="s">
        <v>83</v>
      </c>
      <c r="C33" s="3" t="s">
        <v>84</v>
      </c>
      <c r="D33" s="3" t="s">
        <v>83</v>
      </c>
      <c r="E33" s="3" t="s">
        <v>84</v>
      </c>
      <c r="F33" s="3" t="s">
        <v>83</v>
      </c>
      <c r="G33" s="3" t="s">
        <v>84</v>
      </c>
      <c r="H33" s="3" t="s">
        <v>83</v>
      </c>
      <c r="I33" s="3" t="s">
        <v>84</v>
      </c>
      <c r="J33" s="3" t="s">
        <v>83</v>
      </c>
      <c r="K33" s="3" t="s">
        <v>84</v>
      </c>
      <c r="L33" s="3" t="s">
        <v>83</v>
      </c>
      <c r="M33" s="3" t="s">
        <v>84</v>
      </c>
      <c r="N33" s="3" t="s">
        <v>83</v>
      </c>
      <c r="O33" s="3" t="s">
        <v>84</v>
      </c>
      <c r="P33" s="3" t="s">
        <v>83</v>
      </c>
      <c r="Q33" s="3" t="s">
        <v>84</v>
      </c>
      <c r="R33" s="3" t="s">
        <v>83</v>
      </c>
      <c r="S33" s="3" t="s">
        <v>84</v>
      </c>
    </row>
    <row r="34" spans="1:19" ht="12.75">
      <c r="A34" s="5" t="s">
        <v>71</v>
      </c>
      <c r="B34" s="62">
        <v>32</v>
      </c>
      <c r="C34" s="62">
        <v>34</v>
      </c>
      <c r="D34" s="62">
        <v>32</v>
      </c>
      <c r="E34" s="62">
        <v>34</v>
      </c>
      <c r="F34" s="62">
        <v>32</v>
      </c>
      <c r="G34" s="62">
        <v>33</v>
      </c>
      <c r="H34" s="62">
        <v>32</v>
      </c>
      <c r="I34" s="62">
        <v>33</v>
      </c>
      <c r="J34" s="62">
        <v>31</v>
      </c>
      <c r="K34" s="62">
        <v>32</v>
      </c>
      <c r="L34" s="62">
        <v>31</v>
      </c>
      <c r="M34" s="62">
        <v>32</v>
      </c>
      <c r="N34" s="62">
        <v>31</v>
      </c>
      <c r="O34" s="62">
        <v>32</v>
      </c>
      <c r="P34" s="62">
        <v>31</v>
      </c>
      <c r="Q34" s="62">
        <v>31</v>
      </c>
      <c r="R34" s="62">
        <v>30</v>
      </c>
      <c r="S34" s="62">
        <v>31</v>
      </c>
    </row>
    <row r="35" spans="1:19" ht="12.75">
      <c r="A35" s="5" t="s">
        <v>72</v>
      </c>
      <c r="B35" s="62">
        <v>123</v>
      </c>
      <c r="C35" s="62">
        <v>47</v>
      </c>
      <c r="D35" s="62">
        <v>123</v>
      </c>
      <c r="E35" s="62">
        <v>47</v>
      </c>
      <c r="F35" s="62">
        <v>124</v>
      </c>
      <c r="G35" s="62">
        <v>47</v>
      </c>
      <c r="H35" s="62">
        <v>124</v>
      </c>
      <c r="I35" s="62">
        <v>47</v>
      </c>
      <c r="J35" s="62">
        <v>124</v>
      </c>
      <c r="K35" s="62">
        <v>47</v>
      </c>
      <c r="L35" s="62">
        <v>124</v>
      </c>
      <c r="M35" s="62">
        <v>47</v>
      </c>
      <c r="N35" s="62">
        <v>124</v>
      </c>
      <c r="O35" s="62">
        <v>47</v>
      </c>
      <c r="P35" s="62">
        <v>124</v>
      </c>
      <c r="Q35" s="62">
        <v>47</v>
      </c>
      <c r="R35" s="62">
        <v>124</v>
      </c>
      <c r="S35" s="62">
        <v>47</v>
      </c>
    </row>
    <row r="36" spans="1:19" ht="12.75">
      <c r="A36" s="5" t="s">
        <v>73</v>
      </c>
      <c r="B36" s="62">
        <v>29</v>
      </c>
      <c r="C36" s="62">
        <v>32</v>
      </c>
      <c r="D36" s="62">
        <v>33</v>
      </c>
      <c r="E36" s="62">
        <v>36</v>
      </c>
      <c r="F36" s="62">
        <v>37</v>
      </c>
      <c r="G36" s="62">
        <v>39</v>
      </c>
      <c r="H36" s="62">
        <v>41</v>
      </c>
      <c r="I36" s="62">
        <v>42</v>
      </c>
      <c r="J36" s="62">
        <v>45</v>
      </c>
      <c r="K36" s="62">
        <v>45</v>
      </c>
      <c r="L36" s="62">
        <v>53</v>
      </c>
      <c r="M36" s="62">
        <v>53</v>
      </c>
      <c r="N36" s="62">
        <v>60</v>
      </c>
      <c r="O36" s="62">
        <v>61</v>
      </c>
      <c r="P36" s="62">
        <v>67</v>
      </c>
      <c r="Q36" s="62">
        <v>68</v>
      </c>
      <c r="R36" s="62">
        <v>75</v>
      </c>
      <c r="S36" s="62">
        <v>76</v>
      </c>
    </row>
    <row r="37" spans="1:19" ht="12.75">
      <c r="A37" s="5" t="s">
        <v>74</v>
      </c>
      <c r="B37" s="62">
        <v>34</v>
      </c>
      <c r="C37" s="62">
        <v>132</v>
      </c>
      <c r="D37" s="62">
        <v>34</v>
      </c>
      <c r="E37" s="62">
        <v>132</v>
      </c>
      <c r="F37" s="62">
        <v>34</v>
      </c>
      <c r="G37" s="62">
        <v>132</v>
      </c>
      <c r="H37" s="62">
        <v>34</v>
      </c>
      <c r="I37" s="62">
        <v>132</v>
      </c>
      <c r="J37" s="62">
        <v>34</v>
      </c>
      <c r="K37" s="62">
        <v>132</v>
      </c>
      <c r="L37" s="62">
        <v>34</v>
      </c>
      <c r="M37" s="62">
        <v>131</v>
      </c>
      <c r="N37" s="62">
        <v>34</v>
      </c>
      <c r="O37" s="62">
        <v>131</v>
      </c>
      <c r="P37" s="62">
        <v>34</v>
      </c>
      <c r="Q37" s="62">
        <v>131</v>
      </c>
      <c r="R37" s="62">
        <v>33</v>
      </c>
      <c r="S37" s="62">
        <v>130</v>
      </c>
    </row>
    <row r="39" spans="1:19" ht="12.75">
      <c r="A39" t="s">
        <v>78</v>
      </c>
      <c r="B39" t="s">
        <v>75</v>
      </c>
      <c r="C39" t="s">
        <v>75</v>
      </c>
      <c r="D39" t="s">
        <v>157</v>
      </c>
      <c r="E39" t="s">
        <v>157</v>
      </c>
      <c r="F39" t="s">
        <v>147</v>
      </c>
      <c r="G39" t="s">
        <v>147</v>
      </c>
      <c r="H39" t="s">
        <v>158</v>
      </c>
      <c r="I39" t="s">
        <v>158</v>
      </c>
      <c r="J39" t="s">
        <v>76</v>
      </c>
      <c r="K39" t="s">
        <v>76</v>
      </c>
      <c r="L39" t="s">
        <v>159</v>
      </c>
      <c r="M39" t="s">
        <v>159</v>
      </c>
      <c r="N39" t="s">
        <v>148</v>
      </c>
      <c r="O39" t="s">
        <v>148</v>
      </c>
      <c r="P39" t="s">
        <v>160</v>
      </c>
      <c r="Q39" t="s">
        <v>160</v>
      </c>
      <c r="R39" t="s">
        <v>77</v>
      </c>
      <c r="S39" t="s">
        <v>77</v>
      </c>
    </row>
    <row r="40" spans="1:19" ht="12.75">
      <c r="A40" s="10" t="s">
        <v>82</v>
      </c>
      <c r="B40" s="3" t="s">
        <v>83</v>
      </c>
      <c r="C40" s="3" t="s">
        <v>84</v>
      </c>
      <c r="D40" s="3" t="s">
        <v>83</v>
      </c>
      <c r="E40" s="3" t="s">
        <v>84</v>
      </c>
      <c r="F40" s="3" t="s">
        <v>83</v>
      </c>
      <c r="G40" s="3" t="s">
        <v>84</v>
      </c>
      <c r="H40" s="3" t="s">
        <v>83</v>
      </c>
      <c r="I40" s="3" t="s">
        <v>84</v>
      </c>
      <c r="J40" s="3" t="s">
        <v>83</v>
      </c>
      <c r="K40" s="3" t="s">
        <v>84</v>
      </c>
      <c r="L40" s="3" t="s">
        <v>83</v>
      </c>
      <c r="M40" s="3" t="s">
        <v>84</v>
      </c>
      <c r="N40" s="3" t="s">
        <v>83</v>
      </c>
      <c r="O40" s="3" t="s">
        <v>84</v>
      </c>
      <c r="P40" s="3" t="s">
        <v>83</v>
      </c>
      <c r="Q40" s="3" t="s">
        <v>84</v>
      </c>
      <c r="R40" s="3" t="s">
        <v>83</v>
      </c>
      <c r="S40" s="3" t="s">
        <v>84</v>
      </c>
    </row>
    <row r="41" spans="1:19" ht="12.75">
      <c r="A41" s="5" t="s">
        <v>71</v>
      </c>
      <c r="B41" s="62">
        <v>29</v>
      </c>
      <c r="C41" s="62">
        <v>33</v>
      </c>
      <c r="D41" s="62">
        <v>29</v>
      </c>
      <c r="E41" s="62">
        <v>33</v>
      </c>
      <c r="F41" s="62">
        <v>28</v>
      </c>
      <c r="G41" s="62">
        <v>32</v>
      </c>
      <c r="H41" s="62">
        <v>28</v>
      </c>
      <c r="I41" s="62">
        <v>32</v>
      </c>
      <c r="J41" s="62">
        <v>27</v>
      </c>
      <c r="K41" s="62">
        <v>31</v>
      </c>
      <c r="L41" s="62">
        <v>27</v>
      </c>
      <c r="M41" s="62">
        <v>31</v>
      </c>
      <c r="N41" s="62">
        <v>27</v>
      </c>
      <c r="O41" s="62">
        <v>31</v>
      </c>
      <c r="P41" s="62">
        <v>27</v>
      </c>
      <c r="Q41" s="62">
        <v>31</v>
      </c>
      <c r="R41" s="62">
        <v>27</v>
      </c>
      <c r="S41" s="62">
        <v>30</v>
      </c>
    </row>
    <row r="42" spans="1:19" ht="12.75">
      <c r="A42" s="5" t="s">
        <v>72</v>
      </c>
      <c r="B42" s="62">
        <v>108</v>
      </c>
      <c r="C42" s="62">
        <v>52</v>
      </c>
      <c r="D42" s="62">
        <v>108</v>
      </c>
      <c r="E42" s="62">
        <v>52</v>
      </c>
      <c r="F42" s="62">
        <v>109</v>
      </c>
      <c r="G42" s="62">
        <v>53</v>
      </c>
      <c r="H42" s="62">
        <v>109</v>
      </c>
      <c r="I42" s="62">
        <v>53</v>
      </c>
      <c r="J42" s="62">
        <v>110</v>
      </c>
      <c r="K42" s="62">
        <v>53</v>
      </c>
      <c r="L42" s="62">
        <v>110</v>
      </c>
      <c r="M42" s="62">
        <v>53</v>
      </c>
      <c r="N42" s="62">
        <v>111</v>
      </c>
      <c r="O42" s="62">
        <v>53</v>
      </c>
      <c r="P42" s="62">
        <v>111</v>
      </c>
      <c r="Q42" s="62">
        <v>53</v>
      </c>
      <c r="R42" s="62">
        <v>111</v>
      </c>
      <c r="S42" s="62">
        <v>53</v>
      </c>
    </row>
    <row r="43" spans="1:19" ht="12.75">
      <c r="A43" s="5" t="s">
        <v>73</v>
      </c>
      <c r="B43" s="62">
        <v>25</v>
      </c>
      <c r="C43" s="62">
        <v>30</v>
      </c>
      <c r="D43" s="62">
        <v>28</v>
      </c>
      <c r="E43" s="62">
        <v>33</v>
      </c>
      <c r="F43" s="62">
        <v>32</v>
      </c>
      <c r="G43" s="62">
        <v>37</v>
      </c>
      <c r="H43" s="62">
        <v>35</v>
      </c>
      <c r="I43" s="62">
        <v>40</v>
      </c>
      <c r="J43" s="62">
        <v>39</v>
      </c>
      <c r="K43" s="62">
        <v>43</v>
      </c>
      <c r="L43" s="62">
        <v>45</v>
      </c>
      <c r="M43" s="62">
        <v>50</v>
      </c>
      <c r="N43" s="62">
        <v>52</v>
      </c>
      <c r="O43" s="62">
        <v>58</v>
      </c>
      <c r="P43" s="62">
        <v>58</v>
      </c>
      <c r="Q43" s="62">
        <v>65</v>
      </c>
      <c r="R43" s="62">
        <v>64</v>
      </c>
      <c r="S43" s="62">
        <v>72</v>
      </c>
    </row>
    <row r="44" spans="1:19" ht="12.75">
      <c r="A44" s="5" t="s">
        <v>74</v>
      </c>
      <c r="B44" s="62">
        <v>32</v>
      </c>
      <c r="C44" s="62">
        <v>112</v>
      </c>
      <c r="D44" s="62">
        <v>32</v>
      </c>
      <c r="E44" s="62">
        <v>112</v>
      </c>
      <c r="F44" s="62">
        <v>33</v>
      </c>
      <c r="G44" s="62">
        <v>112</v>
      </c>
      <c r="H44" s="62">
        <v>33</v>
      </c>
      <c r="I44" s="62">
        <v>112</v>
      </c>
      <c r="J44" s="62">
        <v>33</v>
      </c>
      <c r="K44" s="62">
        <v>112</v>
      </c>
      <c r="L44" s="62">
        <v>33</v>
      </c>
      <c r="M44" s="62">
        <v>111</v>
      </c>
      <c r="N44" s="62">
        <v>33</v>
      </c>
      <c r="O44" s="62">
        <v>111</v>
      </c>
      <c r="P44" s="62">
        <v>33</v>
      </c>
      <c r="Q44" s="62">
        <v>110</v>
      </c>
      <c r="R44" s="62">
        <v>33</v>
      </c>
      <c r="S44" s="62">
        <v>110</v>
      </c>
    </row>
  </sheetData>
  <printOptions/>
  <pageMargins left="0.75" right="0.75" top="1" bottom="1" header="0.5" footer="0.5"/>
  <pageSetup horizontalDpi="300" verticalDpi="300" orientation="portrait" r:id="rId2"/>
  <drawing r:id="rId1"/>
</worksheet>
</file>

<file path=xl/worksheets/sheet8.xml><?xml version="1.0" encoding="utf-8"?>
<worksheet xmlns="http://schemas.openxmlformats.org/spreadsheetml/2006/main" xmlns:r="http://schemas.openxmlformats.org/officeDocument/2006/relationships">
  <sheetPr codeName="Sheet5"/>
  <dimension ref="A4:E12"/>
  <sheetViews>
    <sheetView zoomScale="60" zoomScaleNormal="60" workbookViewId="0" topLeftCell="A1">
      <selection activeCell="H5" sqref="H5"/>
    </sheetView>
  </sheetViews>
  <sheetFormatPr defaultColWidth="9.140625" defaultRowHeight="12.75"/>
  <cols>
    <col min="1" max="1" width="11.28125" style="0" customWidth="1"/>
    <col min="2" max="2" width="11.00390625" style="0" customWidth="1"/>
  </cols>
  <sheetData>
    <row r="4" spans="3:5" ht="12.75">
      <c r="C4" s="3" t="s">
        <v>110</v>
      </c>
      <c r="D4" s="3" t="s">
        <v>112</v>
      </c>
      <c r="E4" s="3" t="s">
        <v>113</v>
      </c>
    </row>
    <row r="5" spans="1:5" ht="12.75">
      <c r="A5" s="6" t="s">
        <v>107</v>
      </c>
      <c r="B5" s="1" t="s">
        <v>108</v>
      </c>
      <c r="C5" s="3" t="s">
        <v>111</v>
      </c>
      <c r="D5" s="3" t="s">
        <v>111</v>
      </c>
      <c r="E5" s="3" t="s">
        <v>111</v>
      </c>
    </row>
    <row r="6" spans="1:5" ht="12.75">
      <c r="A6" s="21" t="s">
        <v>96</v>
      </c>
      <c r="B6" s="22" t="s">
        <v>109</v>
      </c>
      <c r="C6" s="15">
        <v>245</v>
      </c>
      <c r="D6" s="15">
        <v>105</v>
      </c>
      <c r="E6">
        <v>350</v>
      </c>
    </row>
    <row r="7" spans="1:5" ht="12.75">
      <c r="A7" s="21" t="s">
        <v>96</v>
      </c>
      <c r="B7" s="22" t="s">
        <v>97</v>
      </c>
      <c r="C7" s="15">
        <v>245</v>
      </c>
      <c r="D7" s="15">
        <v>155</v>
      </c>
      <c r="E7">
        <v>400</v>
      </c>
    </row>
    <row r="8" spans="1:5" ht="12.75">
      <c r="A8" s="21" t="s">
        <v>99</v>
      </c>
      <c r="B8" s="22" t="s">
        <v>98</v>
      </c>
      <c r="C8" s="15">
        <v>250</v>
      </c>
      <c r="D8" s="15">
        <v>200</v>
      </c>
      <c r="E8">
        <v>450</v>
      </c>
    </row>
    <row r="9" spans="1:5" ht="12.75">
      <c r="A9" s="21" t="s">
        <v>100</v>
      </c>
      <c r="B9" s="22" t="s">
        <v>101</v>
      </c>
      <c r="C9" s="15">
        <v>250</v>
      </c>
      <c r="D9" s="15">
        <v>250</v>
      </c>
      <c r="E9">
        <v>500</v>
      </c>
    </row>
    <row r="10" spans="1:5" ht="12.75">
      <c r="A10" s="21" t="s">
        <v>106</v>
      </c>
      <c r="B10" s="22" t="s">
        <v>105</v>
      </c>
      <c r="C10" s="15">
        <v>275</v>
      </c>
      <c r="D10" s="15">
        <v>475</v>
      </c>
      <c r="E10">
        <v>750</v>
      </c>
    </row>
    <row r="11" spans="1:5" ht="12.75">
      <c r="A11" s="21" t="s">
        <v>114</v>
      </c>
      <c r="B11" s="23" t="s">
        <v>103</v>
      </c>
      <c r="C11" s="15">
        <v>305</v>
      </c>
      <c r="D11" s="15">
        <v>545</v>
      </c>
      <c r="E11">
        <v>850</v>
      </c>
    </row>
    <row r="12" spans="1:5" ht="12.75">
      <c r="A12" s="21" t="s">
        <v>104</v>
      </c>
      <c r="B12" s="22" t="s">
        <v>102</v>
      </c>
      <c r="C12" s="15">
        <v>580</v>
      </c>
      <c r="D12" s="15">
        <v>870</v>
      </c>
      <c r="E12">
        <v>1450</v>
      </c>
    </row>
  </sheetData>
  <printOptions/>
  <pageMargins left="0.75" right="0.75" top="1" bottom="1" header="0.5" footer="0.5"/>
  <pageSetup horizontalDpi="300" verticalDpi="300" orientation="portrait" r:id="rId5"/>
  <drawing r:id="rId4"/>
  <legacyDrawing r:id="rId3"/>
  <oleObjects>
    <oleObject progId="Document" shapeId="17688979" r:id="rId1"/>
    <oleObject progId="Document" shapeId="18141701" r:id="rId2"/>
  </oleObjects>
</worksheet>
</file>

<file path=xl/worksheets/sheet9.xml><?xml version="1.0" encoding="utf-8"?>
<worksheet xmlns="http://schemas.openxmlformats.org/spreadsheetml/2006/main" xmlns:r="http://schemas.openxmlformats.org/officeDocument/2006/relationships">
  <sheetPr codeName="Sheet7"/>
  <dimension ref="A7:M27"/>
  <sheetViews>
    <sheetView zoomScale="75" zoomScaleNormal="75" workbookViewId="0" topLeftCell="A4">
      <selection activeCell="E10" sqref="E10:F10"/>
    </sheetView>
  </sheetViews>
  <sheetFormatPr defaultColWidth="9.140625" defaultRowHeight="12.75"/>
  <sheetData>
    <row r="7" spans="2:12" ht="12.75">
      <c r="B7" s="3" t="s">
        <v>89</v>
      </c>
      <c r="C7" s="3" t="s">
        <v>19</v>
      </c>
      <c r="E7" s="3" t="s">
        <v>89</v>
      </c>
      <c r="F7" s="3" t="s">
        <v>20</v>
      </c>
      <c r="H7" s="3" t="s">
        <v>89</v>
      </c>
      <c r="I7" s="3" t="s">
        <v>90</v>
      </c>
      <c r="K7" s="3" t="s">
        <v>89</v>
      </c>
      <c r="L7" s="3" t="s">
        <v>91</v>
      </c>
    </row>
    <row r="8" spans="1:13" ht="12.75">
      <c r="A8" s="12" t="s">
        <v>92</v>
      </c>
      <c r="B8" s="3" t="s">
        <v>83</v>
      </c>
      <c r="C8" s="3" t="s">
        <v>84</v>
      </c>
      <c r="E8" s="3" t="s">
        <v>83</v>
      </c>
      <c r="F8" s="3" t="s">
        <v>84</v>
      </c>
      <c r="H8" s="3" t="s">
        <v>83</v>
      </c>
      <c r="I8" s="3" t="s">
        <v>84</v>
      </c>
      <c r="K8" s="3" t="s">
        <v>83</v>
      </c>
      <c r="L8" s="3" t="s">
        <v>84</v>
      </c>
      <c r="M8" s="12" t="s">
        <v>92</v>
      </c>
    </row>
    <row r="9" spans="1:13" ht="12.75">
      <c r="A9" s="3" t="s">
        <v>93</v>
      </c>
      <c r="B9" s="62">
        <v>0.93</v>
      </c>
      <c r="C9" s="62">
        <v>0.97</v>
      </c>
      <c r="D9" s="1"/>
      <c r="E9" s="62">
        <v>0.87</v>
      </c>
      <c r="F9" s="62">
        <v>0.95</v>
      </c>
      <c r="G9" s="1"/>
      <c r="H9" s="62">
        <v>0.82</v>
      </c>
      <c r="I9" s="62">
        <v>0.9</v>
      </c>
      <c r="J9" s="1"/>
      <c r="K9" s="62">
        <v>0.74</v>
      </c>
      <c r="L9" s="62">
        <v>0.85</v>
      </c>
      <c r="M9" s="3" t="s">
        <v>93</v>
      </c>
    </row>
    <row r="10" spans="1:13" ht="12.75">
      <c r="A10" s="3" t="s">
        <v>94</v>
      </c>
      <c r="B10" s="62">
        <v>0.94</v>
      </c>
      <c r="C10" s="62">
        <v>0.98</v>
      </c>
      <c r="D10" s="1"/>
      <c r="E10" s="62">
        <v>0.88</v>
      </c>
      <c r="F10" s="62">
        <v>0.96</v>
      </c>
      <c r="G10" s="1"/>
      <c r="H10" s="62">
        <v>0.84</v>
      </c>
      <c r="I10" s="62">
        <v>0.92</v>
      </c>
      <c r="J10" s="1"/>
      <c r="K10" s="62">
        <v>0.77</v>
      </c>
      <c r="L10" s="62">
        <v>0.87</v>
      </c>
      <c r="M10" s="3" t="s">
        <v>94</v>
      </c>
    </row>
    <row r="11" spans="1:13" ht="12.75">
      <c r="A11" s="3" t="s">
        <v>95</v>
      </c>
      <c r="B11" s="62">
        <v>0.95</v>
      </c>
      <c r="C11" s="62">
        <v>0.98</v>
      </c>
      <c r="D11" s="1"/>
      <c r="E11" s="62">
        <v>0.9</v>
      </c>
      <c r="F11" s="62">
        <v>0.97</v>
      </c>
      <c r="G11" s="1"/>
      <c r="H11" s="62">
        <v>0.97</v>
      </c>
      <c r="I11" s="62">
        <v>0.93</v>
      </c>
      <c r="J11" s="1"/>
      <c r="K11" s="62">
        <v>0.81</v>
      </c>
      <c r="L11" s="62">
        <v>0.89</v>
      </c>
      <c r="M11" s="3" t="s">
        <v>95</v>
      </c>
    </row>
    <row r="15" spans="2:12" ht="12.75">
      <c r="B15" s="3" t="s">
        <v>89</v>
      </c>
      <c r="C15" s="3" t="s">
        <v>19</v>
      </c>
      <c r="E15" s="3" t="s">
        <v>89</v>
      </c>
      <c r="F15" s="3" t="s">
        <v>20</v>
      </c>
      <c r="H15" s="3" t="s">
        <v>89</v>
      </c>
      <c r="I15" s="3" t="s">
        <v>90</v>
      </c>
      <c r="K15" s="3" t="s">
        <v>89</v>
      </c>
      <c r="L15" s="3" t="s">
        <v>91</v>
      </c>
    </row>
    <row r="16" spans="1:13" ht="12.75">
      <c r="A16" s="12" t="s">
        <v>92</v>
      </c>
      <c r="B16" s="3" t="s">
        <v>83</v>
      </c>
      <c r="C16" s="3" t="s">
        <v>84</v>
      </c>
      <c r="E16" s="3" t="s">
        <v>83</v>
      </c>
      <c r="F16" s="3" t="s">
        <v>84</v>
      </c>
      <c r="H16" s="3" t="s">
        <v>83</v>
      </c>
      <c r="I16" s="3" t="s">
        <v>84</v>
      </c>
      <c r="K16" s="3" t="s">
        <v>83</v>
      </c>
      <c r="L16" s="3" t="s">
        <v>84</v>
      </c>
      <c r="M16" s="12" t="s">
        <v>92</v>
      </c>
    </row>
    <row r="17" spans="1:13" ht="12.75">
      <c r="A17" s="3" t="s">
        <v>93</v>
      </c>
      <c r="B17" s="62">
        <v>0.9</v>
      </c>
      <c r="C17" s="62">
        <v>0.98</v>
      </c>
      <c r="D17" s="1"/>
      <c r="E17" s="62">
        <v>0.78</v>
      </c>
      <c r="F17" s="62">
        <v>0.94</v>
      </c>
      <c r="G17" s="1"/>
      <c r="H17" s="62">
        <v>0.72</v>
      </c>
      <c r="I17" s="62">
        <v>0.89</v>
      </c>
      <c r="J17" s="1"/>
      <c r="K17" s="62">
        <v>0.71</v>
      </c>
      <c r="L17" s="62">
        <v>0.85</v>
      </c>
      <c r="M17" s="3" t="s">
        <v>93</v>
      </c>
    </row>
    <row r="18" spans="1:13" ht="12.75">
      <c r="A18" s="3" t="s">
        <v>94</v>
      </c>
      <c r="B18" s="62">
        <v>0.9</v>
      </c>
      <c r="C18" s="62">
        <v>0.98</v>
      </c>
      <c r="D18" s="1"/>
      <c r="E18" s="62">
        <v>0.78</v>
      </c>
      <c r="F18" s="62">
        <v>0.94</v>
      </c>
      <c r="G18" s="1"/>
      <c r="H18" s="62">
        <v>0.73</v>
      </c>
      <c r="I18" s="62">
        <v>0.89</v>
      </c>
      <c r="J18" s="1"/>
      <c r="K18" s="62">
        <v>0.73</v>
      </c>
      <c r="L18" s="62">
        <v>0.87</v>
      </c>
      <c r="M18" s="3" t="s">
        <v>94</v>
      </c>
    </row>
    <row r="19" spans="1:13" ht="12.75">
      <c r="A19" s="3" t="s">
        <v>95</v>
      </c>
      <c r="B19" s="62">
        <v>0.91</v>
      </c>
      <c r="C19" s="62">
        <v>0.98</v>
      </c>
      <c r="D19" s="1"/>
      <c r="E19" s="62">
        <v>0.8</v>
      </c>
      <c r="F19" s="62">
        <v>0.94</v>
      </c>
      <c r="G19" s="1"/>
      <c r="H19" s="62">
        <v>0.76</v>
      </c>
      <c r="I19" s="62">
        <v>0.91</v>
      </c>
      <c r="J19" s="1"/>
      <c r="K19" s="62">
        <v>0.78</v>
      </c>
      <c r="L19" s="62">
        <v>0.89</v>
      </c>
      <c r="M19" s="3" t="s">
        <v>95</v>
      </c>
    </row>
    <row r="23" spans="2:12" ht="12.75">
      <c r="B23" s="3" t="s">
        <v>89</v>
      </c>
      <c r="C23" s="3" t="s">
        <v>19</v>
      </c>
      <c r="E23" s="3" t="s">
        <v>89</v>
      </c>
      <c r="F23" s="3" t="s">
        <v>20</v>
      </c>
      <c r="H23" s="3" t="s">
        <v>89</v>
      </c>
      <c r="I23" s="3" t="s">
        <v>90</v>
      </c>
      <c r="K23" s="3" t="s">
        <v>89</v>
      </c>
      <c r="L23" s="3" t="s">
        <v>91</v>
      </c>
    </row>
    <row r="24" spans="1:13" ht="12.75">
      <c r="A24" s="12" t="s">
        <v>92</v>
      </c>
      <c r="B24" s="3" t="s">
        <v>83</v>
      </c>
      <c r="C24" s="3" t="s">
        <v>84</v>
      </c>
      <c r="E24" s="3" t="s">
        <v>83</v>
      </c>
      <c r="F24" s="3" t="s">
        <v>84</v>
      </c>
      <c r="H24" s="3" t="s">
        <v>83</v>
      </c>
      <c r="I24" s="3" t="s">
        <v>84</v>
      </c>
      <c r="K24" s="3" t="s">
        <v>83</v>
      </c>
      <c r="L24" s="3" t="s">
        <v>84</v>
      </c>
      <c r="M24" s="12" t="s">
        <v>92</v>
      </c>
    </row>
    <row r="25" spans="1:13" ht="12.75">
      <c r="A25" s="3" t="s">
        <v>93</v>
      </c>
      <c r="B25" s="62">
        <v>0.86</v>
      </c>
      <c r="C25" s="62">
        <v>0.97</v>
      </c>
      <c r="D25" s="1"/>
      <c r="E25" s="62">
        <v>0.68</v>
      </c>
      <c r="F25" s="62">
        <v>0.91</v>
      </c>
      <c r="G25" s="1"/>
      <c r="H25" s="62">
        <v>0.6</v>
      </c>
      <c r="I25" s="62">
        <v>0.82</v>
      </c>
      <c r="J25" s="1"/>
      <c r="K25" s="62">
        <v>0.6</v>
      </c>
      <c r="L25" s="62">
        <v>0.77</v>
      </c>
      <c r="M25" s="3" t="s">
        <v>93</v>
      </c>
    </row>
    <row r="26" spans="1:13" ht="12.75">
      <c r="A26" s="3" t="s">
        <v>94</v>
      </c>
      <c r="B26" s="62">
        <v>0.86</v>
      </c>
      <c r="C26" s="62">
        <v>0.97</v>
      </c>
      <c r="D26" s="1"/>
      <c r="E26" s="62">
        <v>0.69</v>
      </c>
      <c r="F26" s="62">
        <v>0.92</v>
      </c>
      <c r="G26" s="1"/>
      <c r="H26" s="62">
        <v>0.6</v>
      </c>
      <c r="I26" s="62">
        <v>0.82</v>
      </c>
      <c r="J26" s="1"/>
      <c r="K26" s="62">
        <v>0.62</v>
      </c>
      <c r="L26" s="62">
        <v>0.82</v>
      </c>
      <c r="M26" s="3" t="s">
        <v>94</v>
      </c>
    </row>
    <row r="27" spans="1:13" ht="12.75">
      <c r="A27" s="3" t="s">
        <v>95</v>
      </c>
      <c r="B27" s="62">
        <v>0.87</v>
      </c>
      <c r="C27" s="62">
        <v>0.97</v>
      </c>
      <c r="D27" s="1"/>
      <c r="E27" s="62">
        <v>0.72</v>
      </c>
      <c r="F27" s="62">
        <v>0.92</v>
      </c>
      <c r="G27" s="1"/>
      <c r="H27" s="62">
        <v>0.66</v>
      </c>
      <c r="I27" s="62">
        <v>0.88</v>
      </c>
      <c r="J27" s="1"/>
      <c r="K27" s="62">
        <v>0.68</v>
      </c>
      <c r="L27" s="62">
        <v>0.85</v>
      </c>
      <c r="M27" s="3" t="s">
        <v>95</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University of Alabama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Mechanical Engineering</dc:creator>
  <cp:keywords/>
  <dc:description/>
  <cp:lastModifiedBy>Skavanaugh</cp:lastModifiedBy>
  <cp:lastPrinted>2005-12-17T15:03:26Z</cp:lastPrinted>
  <dcterms:created xsi:type="dcterms:W3CDTF">2001-08-31T16:11:35Z</dcterms:created>
  <dcterms:modified xsi:type="dcterms:W3CDTF">2005-12-17T15:04:11Z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571776944</vt:i4>
  </property>
  <property fmtid="{D5CDD505-2E9C-101B-9397-08002B2CF9AE}" pid="4" name="_EmailSubje">
    <vt:lpwstr>Programs for book</vt:lpwstr>
  </property>
  <property fmtid="{D5CDD505-2E9C-101B-9397-08002B2CF9AE}" pid="5" name="_AuthorEma">
    <vt:lpwstr>Skavanaugh@eng.ua.edu</vt:lpwstr>
  </property>
  <property fmtid="{D5CDD505-2E9C-101B-9397-08002B2CF9AE}" pid="6" name="_AuthorEmailDisplayNa">
    <vt:lpwstr>Steve Kavanaugh</vt:lpwstr>
  </property>
</Properties>
</file>